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60" windowWidth="14730" windowHeight="7125"/>
  </bookViews>
  <sheets>
    <sheet name="Cap Plan" sheetId="1" r:id="rId1"/>
    <sheet name="Sales Tax" sheetId="2" r:id="rId2"/>
    <sheet name="Debt Svc" sheetId="3" r:id="rId3"/>
  </sheets>
  <definedNames>
    <definedName name="FIVE">'Cap Plan'!$F$9:$J$194</definedName>
    <definedName name="_xlnm.Print_Area" localSheetId="0">'Cap Plan'!$A$1:$Z$191</definedName>
    <definedName name="_xlnm.Print_Area">'Cap Plan'!$A$9:$J$194</definedName>
    <definedName name="_xlnm.Print_Titles" localSheetId="0">'Cap Plan'!$A:$D,'Cap Plan'!$1:$8</definedName>
    <definedName name="_xlnm.Print_Titles">#N/A</definedName>
    <definedName name="PRT">'Cap Plan'!$B$6:$D$183</definedName>
    <definedName name="TWENTY">'Cap Plan'!$K$9:$Z$186</definedName>
  </definedNames>
  <calcPr calcId="145621"/>
</workbook>
</file>

<file path=xl/calcChain.xml><?xml version="1.0" encoding="utf-8"?>
<calcChain xmlns="http://schemas.openxmlformats.org/spreadsheetml/2006/main">
  <c r="Z60" i="1" l="1"/>
  <c r="G59" i="1"/>
  <c r="H59" i="1"/>
  <c r="G64" i="1"/>
  <c r="G61" i="1"/>
  <c r="G62" i="1"/>
  <c r="G122" i="1"/>
  <c r="G121" i="1"/>
  <c r="G120" i="1"/>
  <c r="G65" i="1"/>
  <c r="F180" i="1" l="1"/>
  <c r="H33" i="1" l="1"/>
  <c r="H162" i="1" l="1"/>
  <c r="I162" i="1" s="1"/>
  <c r="J162" i="1" s="1"/>
  <c r="K162" i="1" s="1"/>
  <c r="L162" i="1" s="1"/>
  <c r="M162" i="1" s="1"/>
  <c r="N162" i="1" s="1"/>
  <c r="O162" i="1" s="1"/>
  <c r="P162" i="1" s="1"/>
  <c r="Q162" i="1" s="1"/>
  <c r="R162" i="1" s="1"/>
  <c r="S162" i="1" s="1"/>
  <c r="T162" i="1" s="1"/>
  <c r="U162" i="1" s="1"/>
  <c r="V162" i="1" s="1"/>
  <c r="W162" i="1" s="1"/>
  <c r="X162" i="1" s="1"/>
  <c r="Y162" i="1" s="1"/>
  <c r="H161" i="1"/>
  <c r="I161" i="1" s="1"/>
  <c r="J161" i="1" s="1"/>
  <c r="K161" i="1" s="1"/>
  <c r="L161" i="1" s="1"/>
  <c r="M161" i="1" s="1"/>
  <c r="N161" i="1" s="1"/>
  <c r="O161" i="1" s="1"/>
  <c r="P161" i="1" s="1"/>
  <c r="Q161" i="1" s="1"/>
  <c r="R161" i="1" s="1"/>
  <c r="S161" i="1" s="1"/>
  <c r="T161" i="1" s="1"/>
  <c r="U161" i="1" s="1"/>
  <c r="V161" i="1" s="1"/>
  <c r="W161" i="1" s="1"/>
  <c r="X161" i="1" s="1"/>
  <c r="Y161" i="1" s="1"/>
  <c r="H158" i="1"/>
  <c r="I158" i="1" s="1"/>
  <c r="J158" i="1" s="1"/>
  <c r="K158" i="1" s="1"/>
  <c r="L158" i="1" s="1"/>
  <c r="M158" i="1" s="1"/>
  <c r="N158" i="1" s="1"/>
  <c r="O158" i="1" s="1"/>
  <c r="P158" i="1" s="1"/>
  <c r="Q158" i="1" s="1"/>
  <c r="R158" i="1" s="1"/>
  <c r="S158" i="1" s="1"/>
  <c r="T158" i="1" s="1"/>
  <c r="U158" i="1" s="1"/>
  <c r="V158" i="1" s="1"/>
  <c r="W158" i="1" s="1"/>
  <c r="X158" i="1" s="1"/>
  <c r="Y158" i="1" s="1"/>
  <c r="H157" i="1"/>
  <c r="I157" i="1" s="1"/>
  <c r="J157" i="1" s="1"/>
  <c r="K157" i="1" s="1"/>
  <c r="L157" i="1" s="1"/>
  <c r="M157" i="1" s="1"/>
  <c r="N157" i="1" s="1"/>
  <c r="O157" i="1" s="1"/>
  <c r="P157" i="1" s="1"/>
  <c r="Q157" i="1" s="1"/>
  <c r="R157" i="1" s="1"/>
  <c r="S157" i="1" s="1"/>
  <c r="T157" i="1" s="1"/>
  <c r="U157" i="1" s="1"/>
  <c r="V157" i="1" s="1"/>
  <c r="W157" i="1" s="1"/>
  <c r="X157" i="1" s="1"/>
  <c r="Y157" i="1" s="1"/>
  <c r="H149" i="1"/>
  <c r="I149" i="1" s="1"/>
  <c r="J149" i="1" s="1"/>
  <c r="K149" i="1" s="1"/>
  <c r="L149" i="1" s="1"/>
  <c r="M149" i="1" s="1"/>
  <c r="N149" i="1" s="1"/>
  <c r="O149" i="1" s="1"/>
  <c r="P149" i="1" s="1"/>
  <c r="Q149" i="1" s="1"/>
  <c r="R149" i="1" s="1"/>
  <c r="S149" i="1" s="1"/>
  <c r="T149" i="1" s="1"/>
  <c r="U149" i="1" s="1"/>
  <c r="V149" i="1" s="1"/>
  <c r="W149" i="1" s="1"/>
  <c r="X149" i="1" s="1"/>
  <c r="Y149" i="1" s="1"/>
  <c r="H145" i="1"/>
  <c r="I145" i="1" s="1"/>
  <c r="J145" i="1" s="1"/>
  <c r="K145" i="1" s="1"/>
  <c r="L145" i="1" s="1"/>
  <c r="M145" i="1" s="1"/>
  <c r="N145" i="1" s="1"/>
  <c r="O145" i="1" s="1"/>
  <c r="P145" i="1" s="1"/>
  <c r="Q145" i="1" s="1"/>
  <c r="R145" i="1" s="1"/>
  <c r="S145" i="1" s="1"/>
  <c r="T145" i="1" s="1"/>
  <c r="U145" i="1" s="1"/>
  <c r="V145" i="1" s="1"/>
  <c r="W145" i="1" s="1"/>
  <c r="X145" i="1" s="1"/>
  <c r="Y145" i="1" s="1"/>
  <c r="H135" i="1"/>
  <c r="Y180" i="1"/>
  <c r="X180" i="1"/>
  <c r="W180" i="1"/>
  <c r="V180" i="1"/>
  <c r="U180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F163" i="1"/>
  <c r="I135" i="1" l="1"/>
  <c r="Z165" i="1"/>
  <c r="Z164" i="1"/>
  <c r="Z163" i="1"/>
  <c r="Z129" i="1"/>
  <c r="Z128" i="1"/>
  <c r="Z127" i="1"/>
  <c r="Z126" i="1"/>
  <c r="Z125" i="1"/>
  <c r="Z124" i="1"/>
  <c r="Z123" i="1"/>
  <c r="Z122" i="1"/>
  <c r="Z121" i="1"/>
  <c r="Z120" i="1"/>
  <c r="Z119" i="1"/>
  <c r="Z118" i="1"/>
  <c r="Z117" i="1"/>
  <c r="Z116" i="1"/>
  <c r="Z115" i="1"/>
  <c r="Z114" i="1"/>
  <c r="Z113" i="1"/>
  <c r="Z112" i="1"/>
  <c r="Z111" i="1"/>
  <c r="Z110" i="1"/>
  <c r="Z109" i="1"/>
  <c r="Z108" i="1"/>
  <c r="Z107" i="1"/>
  <c r="Z106" i="1"/>
  <c r="Z105" i="1"/>
  <c r="Z104" i="1"/>
  <c r="Z103" i="1"/>
  <c r="Z102" i="1"/>
  <c r="Z101" i="1"/>
  <c r="Z100" i="1"/>
  <c r="Z99" i="1"/>
  <c r="Z98" i="1"/>
  <c r="Z97" i="1"/>
  <c r="Z96" i="1"/>
  <c r="Z95" i="1"/>
  <c r="Z94" i="1"/>
  <c r="Z93" i="1"/>
  <c r="Z92" i="1"/>
  <c r="Z91" i="1"/>
  <c r="Z90" i="1"/>
  <c r="Z89" i="1"/>
  <c r="Z88" i="1"/>
  <c r="Z87" i="1"/>
  <c r="Z86" i="1"/>
  <c r="Z85" i="1"/>
  <c r="Z84" i="1"/>
  <c r="Z83" i="1"/>
  <c r="Z82" i="1"/>
  <c r="Z81" i="1"/>
  <c r="Z80" i="1"/>
  <c r="Z79" i="1"/>
  <c r="Z78" i="1"/>
  <c r="Z77" i="1"/>
  <c r="Z76" i="1"/>
  <c r="Z75" i="1"/>
  <c r="Z74" i="1"/>
  <c r="Z73" i="1"/>
  <c r="Z72" i="1"/>
  <c r="Z71" i="1"/>
  <c r="Z70" i="1"/>
  <c r="Z69" i="1"/>
  <c r="Z68" i="1"/>
  <c r="Z67" i="1"/>
  <c r="Z66" i="1"/>
  <c r="Z65" i="1"/>
  <c r="Z64" i="1"/>
  <c r="Z63" i="1"/>
  <c r="Z62" i="1"/>
  <c r="Z61" i="1"/>
  <c r="Z58" i="1"/>
  <c r="Z57" i="1"/>
  <c r="Z56" i="1"/>
  <c r="Z55" i="1"/>
  <c r="Z54" i="1"/>
  <c r="Z53" i="1"/>
  <c r="Z52" i="1"/>
  <c r="Z51" i="1"/>
  <c r="Z50" i="1"/>
  <c r="Z49" i="1"/>
  <c r="Z44" i="1"/>
  <c r="Z43" i="1"/>
  <c r="Z42" i="1"/>
  <c r="Z41" i="1"/>
  <c r="Z40" i="1"/>
  <c r="Z39" i="1"/>
  <c r="Z38" i="1"/>
  <c r="Z37" i="1"/>
  <c r="Z36" i="1"/>
  <c r="Z35" i="1"/>
  <c r="Z34" i="1"/>
  <c r="Z33" i="1"/>
  <c r="Z27" i="1"/>
  <c r="Z26" i="1"/>
  <c r="Z25" i="1"/>
  <c r="J135" i="1" l="1"/>
  <c r="G19" i="1"/>
  <c r="G174" i="1"/>
  <c r="H174" i="1" s="1"/>
  <c r="I174" i="1" s="1"/>
  <c r="J174" i="1" s="1"/>
  <c r="K174" i="1" s="1"/>
  <c r="L174" i="1" s="1"/>
  <c r="M174" i="1" s="1"/>
  <c r="N174" i="1" s="1"/>
  <c r="O174" i="1" s="1"/>
  <c r="P174" i="1" s="1"/>
  <c r="Q174" i="1" s="1"/>
  <c r="R174" i="1" s="1"/>
  <c r="S174" i="1" s="1"/>
  <c r="T174" i="1" s="1"/>
  <c r="T180" i="1" s="1"/>
  <c r="G173" i="1"/>
  <c r="C19" i="3"/>
  <c r="W19" i="3" s="1"/>
  <c r="W18" i="3"/>
  <c r="W17" i="3"/>
  <c r="W16" i="3"/>
  <c r="W12" i="3"/>
  <c r="W10" i="3"/>
  <c r="W9" i="3"/>
  <c r="W7" i="3"/>
  <c r="C13" i="3"/>
  <c r="Z178" i="1"/>
  <c r="Z177" i="1"/>
  <c r="Z176" i="1"/>
  <c r="Z175" i="1"/>
  <c r="Z172" i="1"/>
  <c r="H173" i="1" l="1"/>
  <c r="G180" i="1"/>
  <c r="K135" i="1"/>
  <c r="L135" i="1" s="1"/>
  <c r="M135" i="1" s="1"/>
  <c r="N135" i="1" s="1"/>
  <c r="O135" i="1" s="1"/>
  <c r="P135" i="1" s="1"/>
  <c r="Q135" i="1" s="1"/>
  <c r="R135" i="1" s="1"/>
  <c r="S135" i="1" s="1"/>
  <c r="T135" i="1" s="1"/>
  <c r="U135" i="1" s="1"/>
  <c r="V135" i="1" s="1"/>
  <c r="W135" i="1" s="1"/>
  <c r="X135" i="1" s="1"/>
  <c r="Y135" i="1" s="1"/>
  <c r="C21" i="3"/>
  <c r="H19" i="1"/>
  <c r="I19" i="1" s="1"/>
  <c r="Z19" i="1"/>
  <c r="Z174" i="1"/>
  <c r="Z171" i="1"/>
  <c r="H180" i="1" l="1"/>
  <c r="I173" i="1"/>
  <c r="J173" i="1"/>
  <c r="C8" i="3"/>
  <c r="D11" i="3"/>
  <c r="D6" i="3"/>
  <c r="D2" i="3"/>
  <c r="E2" i="3" s="1"/>
  <c r="F2" i="3" s="1"/>
  <c r="G2" i="3" s="1"/>
  <c r="H2" i="3" s="1"/>
  <c r="I2" i="3" s="1"/>
  <c r="J2" i="3" s="1"/>
  <c r="K2" i="3" s="1"/>
  <c r="L2" i="3" s="1"/>
  <c r="M2" i="3" s="1"/>
  <c r="N2" i="3" s="1"/>
  <c r="O2" i="3" s="1"/>
  <c r="P2" i="3" s="1"/>
  <c r="Q2" i="3" s="1"/>
  <c r="R2" i="3" s="1"/>
  <c r="S2" i="3" s="1"/>
  <c r="T2" i="3" s="1"/>
  <c r="U2" i="3" s="1"/>
  <c r="V2" i="3" s="1"/>
  <c r="J180" i="1" l="1"/>
  <c r="I180" i="1"/>
  <c r="E6" i="3"/>
  <c r="F6" i="3" s="1"/>
  <c r="G6" i="3" s="1"/>
  <c r="H6" i="3" s="1"/>
  <c r="H8" i="3" s="1"/>
  <c r="E11" i="3"/>
  <c r="K173" i="1"/>
  <c r="E13" i="3"/>
  <c r="D13" i="3"/>
  <c r="D8" i="3"/>
  <c r="I6" i="3"/>
  <c r="F22" i="1"/>
  <c r="G186" i="1"/>
  <c r="H186" i="1" l="1"/>
  <c r="I186" i="1" s="1"/>
  <c r="J186" i="1" s="1"/>
  <c r="K186" i="1" s="1"/>
  <c r="L186" i="1" s="1"/>
  <c r="M186" i="1" s="1"/>
  <c r="N186" i="1" s="1"/>
  <c r="O186" i="1" s="1"/>
  <c r="P186" i="1" s="1"/>
  <c r="Q186" i="1" s="1"/>
  <c r="R186" i="1" s="1"/>
  <c r="S186" i="1" s="1"/>
  <c r="T186" i="1" s="1"/>
  <c r="U186" i="1" s="1"/>
  <c r="V186" i="1" s="1"/>
  <c r="W186" i="1" s="1"/>
  <c r="X186" i="1" s="1"/>
  <c r="Y186" i="1" s="1"/>
  <c r="G8" i="3"/>
  <c r="F11" i="3"/>
  <c r="L173" i="1"/>
  <c r="K180" i="1"/>
  <c r="F8" i="3"/>
  <c r="E8" i="3"/>
  <c r="J6" i="3"/>
  <c r="I8" i="3"/>
  <c r="G11" i="3"/>
  <c r="G5" i="1"/>
  <c r="H5" i="1" s="1"/>
  <c r="I5" i="1" s="1"/>
  <c r="J5" i="1" s="1"/>
  <c r="K5" i="1" s="1"/>
  <c r="L5" i="1" s="1"/>
  <c r="M5" i="1" s="1"/>
  <c r="N5" i="1" s="1"/>
  <c r="O5" i="1" s="1"/>
  <c r="P5" i="1" s="1"/>
  <c r="Q5" i="1" s="1"/>
  <c r="R5" i="1" s="1"/>
  <c r="S5" i="1" s="1"/>
  <c r="T5" i="1" s="1"/>
  <c r="U5" i="1" s="1"/>
  <c r="V5" i="1" s="1"/>
  <c r="W5" i="1" s="1"/>
  <c r="X5" i="1" s="1"/>
  <c r="Y5" i="1" s="1"/>
  <c r="M173" i="1" l="1"/>
  <c r="L180" i="1"/>
  <c r="F13" i="3"/>
  <c r="H11" i="3"/>
  <c r="G13" i="3"/>
  <c r="K6" i="3"/>
  <c r="J8" i="3"/>
  <c r="Z59" i="1"/>
  <c r="N173" i="1" l="1"/>
  <c r="M180" i="1"/>
  <c r="L6" i="3"/>
  <c r="K8" i="3"/>
  <c r="H13" i="3"/>
  <c r="I11" i="3"/>
  <c r="O173" i="1" l="1"/>
  <c r="N180" i="1"/>
  <c r="J11" i="3"/>
  <c r="I13" i="3"/>
  <c r="M6" i="3"/>
  <c r="L8" i="3"/>
  <c r="P173" i="1" l="1"/>
  <c r="O180" i="1"/>
  <c r="N6" i="3"/>
  <c r="M8" i="3"/>
  <c r="K11" i="3"/>
  <c r="J13" i="3"/>
  <c r="G147" i="1"/>
  <c r="H147" i="1" s="1"/>
  <c r="I147" i="1" s="1"/>
  <c r="J147" i="1" s="1"/>
  <c r="K147" i="1" s="1"/>
  <c r="L147" i="1" s="1"/>
  <c r="M147" i="1" s="1"/>
  <c r="N147" i="1" s="1"/>
  <c r="O147" i="1" s="1"/>
  <c r="P147" i="1" s="1"/>
  <c r="Q147" i="1" s="1"/>
  <c r="R147" i="1" s="1"/>
  <c r="S147" i="1" s="1"/>
  <c r="T147" i="1" s="1"/>
  <c r="U147" i="1" s="1"/>
  <c r="V147" i="1" s="1"/>
  <c r="W147" i="1" s="1"/>
  <c r="X147" i="1" s="1"/>
  <c r="Y147" i="1" s="1"/>
  <c r="Q173" i="1" l="1"/>
  <c r="P180" i="1"/>
  <c r="L11" i="3"/>
  <c r="K13" i="3"/>
  <c r="O6" i="3"/>
  <c r="N8" i="3"/>
  <c r="R173" i="1" l="1"/>
  <c r="Q180" i="1"/>
  <c r="P6" i="3"/>
  <c r="O8" i="3"/>
  <c r="M11" i="3"/>
  <c r="L13" i="3"/>
  <c r="Z147" i="1"/>
  <c r="P8" i="3" l="1"/>
  <c r="W8" i="3" s="1"/>
  <c r="W6" i="3"/>
  <c r="S173" i="1"/>
  <c r="R180" i="1"/>
  <c r="N11" i="3"/>
  <c r="M13" i="3"/>
  <c r="A176" i="1"/>
  <c r="A178" i="1" s="1"/>
  <c r="A179" i="1" s="1"/>
  <c r="A180" i="1" s="1"/>
  <c r="A181" i="1" s="1"/>
  <c r="A182" i="1" s="1"/>
  <c r="A183" i="1" s="1"/>
  <c r="A184" i="1" s="1"/>
  <c r="A185" i="1" s="1"/>
  <c r="A186" i="1" s="1"/>
  <c r="S180" i="1" l="1"/>
  <c r="Z173" i="1"/>
  <c r="O11" i="3"/>
  <c r="N13" i="3"/>
  <c r="G21" i="1"/>
  <c r="G20" i="1"/>
  <c r="G18" i="1"/>
  <c r="G17" i="1"/>
  <c r="G16" i="1"/>
  <c r="G15" i="1"/>
  <c r="G29" i="1" l="1"/>
  <c r="H18" i="1"/>
  <c r="I18" i="1" s="1"/>
  <c r="J18" i="1" s="1"/>
  <c r="K18" i="1" s="1"/>
  <c r="L18" i="1" s="1"/>
  <c r="M18" i="1" s="1"/>
  <c r="N18" i="1" s="1"/>
  <c r="O18" i="1" s="1"/>
  <c r="P18" i="1" s="1"/>
  <c r="Q18" i="1" s="1"/>
  <c r="R18" i="1" s="1"/>
  <c r="S18" i="1" s="1"/>
  <c r="T18" i="1" s="1"/>
  <c r="U18" i="1" s="1"/>
  <c r="V18" i="1" s="1"/>
  <c r="W18" i="1" s="1"/>
  <c r="X18" i="1" s="1"/>
  <c r="Y18" i="1" s="1"/>
  <c r="H15" i="1"/>
  <c r="H29" i="1" s="1"/>
  <c r="H20" i="1"/>
  <c r="I20" i="1" s="1"/>
  <c r="J20" i="1" s="1"/>
  <c r="K20" i="1" s="1"/>
  <c r="L20" i="1" s="1"/>
  <c r="M20" i="1" s="1"/>
  <c r="N20" i="1" s="1"/>
  <c r="O20" i="1" s="1"/>
  <c r="P20" i="1" s="1"/>
  <c r="Q20" i="1" s="1"/>
  <c r="R20" i="1" s="1"/>
  <c r="S20" i="1" s="1"/>
  <c r="T20" i="1" s="1"/>
  <c r="U20" i="1" s="1"/>
  <c r="V20" i="1" s="1"/>
  <c r="W20" i="1" s="1"/>
  <c r="X20" i="1" s="1"/>
  <c r="Y20" i="1" s="1"/>
  <c r="H16" i="1"/>
  <c r="I16" i="1" s="1"/>
  <c r="J16" i="1" s="1"/>
  <c r="K16" i="1" s="1"/>
  <c r="L16" i="1" s="1"/>
  <c r="M16" i="1" s="1"/>
  <c r="N16" i="1" s="1"/>
  <c r="O16" i="1" s="1"/>
  <c r="P16" i="1" s="1"/>
  <c r="Q16" i="1" s="1"/>
  <c r="R16" i="1" s="1"/>
  <c r="S16" i="1" s="1"/>
  <c r="T16" i="1" s="1"/>
  <c r="U16" i="1" s="1"/>
  <c r="V16" i="1" s="1"/>
  <c r="W16" i="1" s="1"/>
  <c r="X16" i="1" s="1"/>
  <c r="Y16" i="1" s="1"/>
  <c r="H21" i="1"/>
  <c r="I21" i="1" s="1"/>
  <c r="J21" i="1" s="1"/>
  <c r="K21" i="1" s="1"/>
  <c r="L21" i="1" s="1"/>
  <c r="M21" i="1" s="1"/>
  <c r="N21" i="1" s="1"/>
  <c r="O21" i="1" s="1"/>
  <c r="P21" i="1" s="1"/>
  <c r="Q21" i="1" s="1"/>
  <c r="R21" i="1" s="1"/>
  <c r="S21" i="1" s="1"/>
  <c r="T21" i="1" s="1"/>
  <c r="U21" i="1" s="1"/>
  <c r="V21" i="1" s="1"/>
  <c r="W21" i="1" s="1"/>
  <c r="X21" i="1" s="1"/>
  <c r="Y21" i="1" s="1"/>
  <c r="H17" i="1"/>
  <c r="I17" i="1" s="1"/>
  <c r="J17" i="1" s="1"/>
  <c r="K17" i="1" s="1"/>
  <c r="L17" i="1" s="1"/>
  <c r="M17" i="1" s="1"/>
  <c r="N17" i="1" s="1"/>
  <c r="O17" i="1" s="1"/>
  <c r="P17" i="1" s="1"/>
  <c r="Q17" i="1" s="1"/>
  <c r="R17" i="1" s="1"/>
  <c r="S17" i="1" s="1"/>
  <c r="T17" i="1" s="1"/>
  <c r="U17" i="1" s="1"/>
  <c r="V17" i="1" s="1"/>
  <c r="W17" i="1" s="1"/>
  <c r="X17" i="1" s="1"/>
  <c r="Y17" i="1" s="1"/>
  <c r="P11" i="3"/>
  <c r="O13" i="3"/>
  <c r="AB12" i="1"/>
  <c r="I15" i="1" l="1"/>
  <c r="I29" i="1" s="1"/>
  <c r="Z16" i="1"/>
  <c r="Z17" i="1"/>
  <c r="Z21" i="1"/>
  <c r="Z20" i="1"/>
  <c r="Z18" i="1"/>
  <c r="Q11" i="3"/>
  <c r="W11" i="3" s="1"/>
  <c r="P13" i="3"/>
  <c r="Z162" i="1"/>
  <c r="Z161" i="1"/>
  <c r="K160" i="1"/>
  <c r="Z160" i="1" s="1"/>
  <c r="Z158" i="1"/>
  <c r="Z157" i="1"/>
  <c r="G133" i="1"/>
  <c r="H133" i="1" s="1"/>
  <c r="I133" i="1" s="1"/>
  <c r="J133" i="1" s="1"/>
  <c r="K133" i="1" s="1"/>
  <c r="L133" i="1" s="1"/>
  <c r="M133" i="1" s="1"/>
  <c r="N133" i="1" s="1"/>
  <c r="O133" i="1" s="1"/>
  <c r="P133" i="1" s="1"/>
  <c r="Q133" i="1" s="1"/>
  <c r="R133" i="1" s="1"/>
  <c r="S133" i="1" s="1"/>
  <c r="T133" i="1" s="1"/>
  <c r="U133" i="1" s="1"/>
  <c r="V133" i="1" s="1"/>
  <c r="W133" i="1" s="1"/>
  <c r="X133" i="1" s="1"/>
  <c r="Y133" i="1" s="1"/>
  <c r="G132" i="1"/>
  <c r="H132" i="1" s="1"/>
  <c r="I132" i="1" s="1"/>
  <c r="J132" i="1" s="1"/>
  <c r="K132" i="1" s="1"/>
  <c r="L132" i="1" s="1"/>
  <c r="M132" i="1" s="1"/>
  <c r="N132" i="1" s="1"/>
  <c r="O132" i="1" s="1"/>
  <c r="P132" i="1" s="1"/>
  <c r="Q132" i="1" s="1"/>
  <c r="R132" i="1" s="1"/>
  <c r="S132" i="1" s="1"/>
  <c r="T132" i="1" s="1"/>
  <c r="U132" i="1" s="1"/>
  <c r="V132" i="1" s="1"/>
  <c r="W132" i="1" s="1"/>
  <c r="X132" i="1" s="1"/>
  <c r="Y132" i="1" s="1"/>
  <c r="G131" i="1"/>
  <c r="H131" i="1" s="1"/>
  <c r="I131" i="1" s="1"/>
  <c r="J131" i="1" s="1"/>
  <c r="K131" i="1" s="1"/>
  <c r="L131" i="1" s="1"/>
  <c r="M131" i="1" s="1"/>
  <c r="N131" i="1" s="1"/>
  <c r="O131" i="1" s="1"/>
  <c r="P131" i="1" s="1"/>
  <c r="Q131" i="1" s="1"/>
  <c r="R131" i="1" s="1"/>
  <c r="S131" i="1" s="1"/>
  <c r="T131" i="1" s="1"/>
  <c r="U131" i="1" s="1"/>
  <c r="V131" i="1" s="1"/>
  <c r="W131" i="1" s="1"/>
  <c r="X131" i="1" s="1"/>
  <c r="Y131" i="1" s="1"/>
  <c r="G130" i="1"/>
  <c r="H130" i="1" s="1"/>
  <c r="G156" i="1"/>
  <c r="H156" i="1" s="1"/>
  <c r="I156" i="1" s="1"/>
  <c r="J156" i="1" s="1"/>
  <c r="K156" i="1" s="1"/>
  <c r="L156" i="1" s="1"/>
  <c r="M156" i="1" s="1"/>
  <c r="N156" i="1" s="1"/>
  <c r="O156" i="1" s="1"/>
  <c r="P156" i="1" s="1"/>
  <c r="Q156" i="1" s="1"/>
  <c r="R156" i="1" s="1"/>
  <c r="S156" i="1" s="1"/>
  <c r="T156" i="1" s="1"/>
  <c r="U156" i="1" s="1"/>
  <c r="V156" i="1" s="1"/>
  <c r="W156" i="1" s="1"/>
  <c r="X156" i="1" s="1"/>
  <c r="Y156" i="1" s="1"/>
  <c r="G155" i="1"/>
  <c r="H155" i="1" s="1"/>
  <c r="I155" i="1" s="1"/>
  <c r="J155" i="1" s="1"/>
  <c r="K155" i="1" s="1"/>
  <c r="L155" i="1" s="1"/>
  <c r="M155" i="1" s="1"/>
  <c r="N155" i="1" s="1"/>
  <c r="O155" i="1" s="1"/>
  <c r="P155" i="1" s="1"/>
  <c r="Q155" i="1" s="1"/>
  <c r="R155" i="1" s="1"/>
  <c r="S155" i="1" s="1"/>
  <c r="T155" i="1" s="1"/>
  <c r="U155" i="1" s="1"/>
  <c r="V155" i="1" s="1"/>
  <c r="W155" i="1" s="1"/>
  <c r="X155" i="1" s="1"/>
  <c r="Y155" i="1" s="1"/>
  <c r="G154" i="1"/>
  <c r="H154" i="1" s="1"/>
  <c r="I154" i="1" s="1"/>
  <c r="J154" i="1" s="1"/>
  <c r="K154" i="1" s="1"/>
  <c r="L154" i="1" s="1"/>
  <c r="M154" i="1" s="1"/>
  <c r="N154" i="1" s="1"/>
  <c r="O154" i="1" s="1"/>
  <c r="P154" i="1" s="1"/>
  <c r="Q154" i="1" s="1"/>
  <c r="R154" i="1" s="1"/>
  <c r="S154" i="1" s="1"/>
  <c r="T154" i="1" s="1"/>
  <c r="U154" i="1" s="1"/>
  <c r="V154" i="1" s="1"/>
  <c r="W154" i="1" s="1"/>
  <c r="X154" i="1" s="1"/>
  <c r="Y154" i="1" s="1"/>
  <c r="G153" i="1"/>
  <c r="H153" i="1" s="1"/>
  <c r="I153" i="1" s="1"/>
  <c r="J153" i="1" s="1"/>
  <c r="K153" i="1" s="1"/>
  <c r="L153" i="1" s="1"/>
  <c r="M153" i="1" s="1"/>
  <c r="N153" i="1" s="1"/>
  <c r="O153" i="1" s="1"/>
  <c r="P153" i="1" s="1"/>
  <c r="Q153" i="1" s="1"/>
  <c r="R153" i="1" s="1"/>
  <c r="S153" i="1" s="1"/>
  <c r="T153" i="1" s="1"/>
  <c r="U153" i="1" s="1"/>
  <c r="V153" i="1" s="1"/>
  <c r="W153" i="1" s="1"/>
  <c r="X153" i="1" s="1"/>
  <c r="Y153" i="1" s="1"/>
  <c r="G152" i="1"/>
  <c r="H152" i="1" s="1"/>
  <c r="I152" i="1" s="1"/>
  <c r="J152" i="1" s="1"/>
  <c r="K152" i="1" s="1"/>
  <c r="L152" i="1" s="1"/>
  <c r="M152" i="1" s="1"/>
  <c r="N152" i="1" s="1"/>
  <c r="O152" i="1" s="1"/>
  <c r="P152" i="1" s="1"/>
  <c r="Q152" i="1" s="1"/>
  <c r="R152" i="1" s="1"/>
  <c r="S152" i="1" s="1"/>
  <c r="T152" i="1" s="1"/>
  <c r="U152" i="1" s="1"/>
  <c r="V152" i="1" s="1"/>
  <c r="W152" i="1" s="1"/>
  <c r="X152" i="1" s="1"/>
  <c r="Y152" i="1" s="1"/>
  <c r="G151" i="1"/>
  <c r="H151" i="1" s="1"/>
  <c r="I151" i="1" s="1"/>
  <c r="J151" i="1" s="1"/>
  <c r="K151" i="1" s="1"/>
  <c r="L151" i="1" s="1"/>
  <c r="M151" i="1" s="1"/>
  <c r="N151" i="1" s="1"/>
  <c r="O151" i="1" s="1"/>
  <c r="P151" i="1" s="1"/>
  <c r="Q151" i="1" s="1"/>
  <c r="R151" i="1" s="1"/>
  <c r="S151" i="1" s="1"/>
  <c r="T151" i="1" s="1"/>
  <c r="U151" i="1" s="1"/>
  <c r="V151" i="1" s="1"/>
  <c r="W151" i="1" s="1"/>
  <c r="X151" i="1" s="1"/>
  <c r="Y151" i="1" s="1"/>
  <c r="G150" i="1"/>
  <c r="H150" i="1" s="1"/>
  <c r="I150" i="1" s="1"/>
  <c r="J150" i="1" s="1"/>
  <c r="K150" i="1" s="1"/>
  <c r="L150" i="1" s="1"/>
  <c r="M150" i="1" s="1"/>
  <c r="N150" i="1" s="1"/>
  <c r="O150" i="1" s="1"/>
  <c r="P150" i="1" s="1"/>
  <c r="Q150" i="1" s="1"/>
  <c r="R150" i="1" s="1"/>
  <c r="S150" i="1" s="1"/>
  <c r="T150" i="1" s="1"/>
  <c r="U150" i="1" s="1"/>
  <c r="V150" i="1" s="1"/>
  <c r="W150" i="1" s="1"/>
  <c r="X150" i="1" s="1"/>
  <c r="Y150" i="1" s="1"/>
  <c r="Z149" i="1"/>
  <c r="G148" i="1"/>
  <c r="H148" i="1" s="1"/>
  <c r="I148" i="1" s="1"/>
  <c r="J148" i="1" s="1"/>
  <c r="K148" i="1" s="1"/>
  <c r="L148" i="1" s="1"/>
  <c r="M148" i="1" s="1"/>
  <c r="N148" i="1" s="1"/>
  <c r="O148" i="1" s="1"/>
  <c r="P148" i="1" s="1"/>
  <c r="Q148" i="1" s="1"/>
  <c r="R148" i="1" s="1"/>
  <c r="S148" i="1" s="1"/>
  <c r="T148" i="1" s="1"/>
  <c r="U148" i="1" s="1"/>
  <c r="V148" i="1" s="1"/>
  <c r="W148" i="1" s="1"/>
  <c r="X148" i="1" s="1"/>
  <c r="Y148" i="1" s="1"/>
  <c r="G146" i="1"/>
  <c r="H146" i="1" s="1"/>
  <c r="I146" i="1" s="1"/>
  <c r="J146" i="1" s="1"/>
  <c r="K146" i="1" s="1"/>
  <c r="L146" i="1" s="1"/>
  <c r="M146" i="1" s="1"/>
  <c r="N146" i="1" s="1"/>
  <c r="O146" i="1" s="1"/>
  <c r="P146" i="1" s="1"/>
  <c r="Q146" i="1" s="1"/>
  <c r="R146" i="1" s="1"/>
  <c r="S146" i="1" s="1"/>
  <c r="T146" i="1" s="1"/>
  <c r="U146" i="1" s="1"/>
  <c r="V146" i="1" s="1"/>
  <c r="W146" i="1" s="1"/>
  <c r="X146" i="1" s="1"/>
  <c r="Y146" i="1" s="1"/>
  <c r="G144" i="1"/>
  <c r="H144" i="1" s="1"/>
  <c r="I144" i="1" s="1"/>
  <c r="J144" i="1" s="1"/>
  <c r="K144" i="1" s="1"/>
  <c r="L144" i="1" s="1"/>
  <c r="M144" i="1" s="1"/>
  <c r="N144" i="1" s="1"/>
  <c r="O144" i="1" s="1"/>
  <c r="P144" i="1" s="1"/>
  <c r="Q144" i="1" s="1"/>
  <c r="R144" i="1" s="1"/>
  <c r="S144" i="1" s="1"/>
  <c r="T144" i="1" s="1"/>
  <c r="U144" i="1" s="1"/>
  <c r="V144" i="1" s="1"/>
  <c r="W144" i="1" s="1"/>
  <c r="X144" i="1" s="1"/>
  <c r="Y144" i="1" s="1"/>
  <c r="G143" i="1"/>
  <c r="H143" i="1" s="1"/>
  <c r="I143" i="1" s="1"/>
  <c r="J143" i="1" s="1"/>
  <c r="K143" i="1" s="1"/>
  <c r="L143" i="1" s="1"/>
  <c r="M143" i="1" s="1"/>
  <c r="N143" i="1" s="1"/>
  <c r="O143" i="1" s="1"/>
  <c r="P143" i="1" s="1"/>
  <c r="Q143" i="1" s="1"/>
  <c r="R143" i="1" s="1"/>
  <c r="S143" i="1" s="1"/>
  <c r="T143" i="1" s="1"/>
  <c r="U143" i="1" s="1"/>
  <c r="V143" i="1" s="1"/>
  <c r="W143" i="1" s="1"/>
  <c r="X143" i="1" s="1"/>
  <c r="Y143" i="1" s="1"/>
  <c r="G142" i="1"/>
  <c r="H142" i="1" s="1"/>
  <c r="I142" i="1" s="1"/>
  <c r="J142" i="1" s="1"/>
  <c r="K142" i="1" s="1"/>
  <c r="L142" i="1" s="1"/>
  <c r="M142" i="1" s="1"/>
  <c r="N142" i="1" s="1"/>
  <c r="O142" i="1" s="1"/>
  <c r="P142" i="1" s="1"/>
  <c r="Q142" i="1" s="1"/>
  <c r="R142" i="1" s="1"/>
  <c r="S142" i="1" s="1"/>
  <c r="T142" i="1" s="1"/>
  <c r="U142" i="1" s="1"/>
  <c r="V142" i="1" s="1"/>
  <c r="W142" i="1" s="1"/>
  <c r="X142" i="1" s="1"/>
  <c r="Y142" i="1" s="1"/>
  <c r="G141" i="1"/>
  <c r="H141" i="1" s="1"/>
  <c r="I141" i="1" s="1"/>
  <c r="J141" i="1" s="1"/>
  <c r="K141" i="1" s="1"/>
  <c r="L141" i="1" s="1"/>
  <c r="M141" i="1" s="1"/>
  <c r="N141" i="1" s="1"/>
  <c r="O141" i="1" s="1"/>
  <c r="P141" i="1" s="1"/>
  <c r="Q141" i="1" s="1"/>
  <c r="R141" i="1" s="1"/>
  <c r="S141" i="1" s="1"/>
  <c r="T141" i="1" s="1"/>
  <c r="U141" i="1" s="1"/>
  <c r="V141" i="1" s="1"/>
  <c r="W141" i="1" s="1"/>
  <c r="X141" i="1" s="1"/>
  <c r="Y141" i="1" s="1"/>
  <c r="G140" i="1"/>
  <c r="H140" i="1" s="1"/>
  <c r="I140" i="1" s="1"/>
  <c r="J140" i="1" s="1"/>
  <c r="K140" i="1" s="1"/>
  <c r="L140" i="1" s="1"/>
  <c r="M140" i="1" s="1"/>
  <c r="N140" i="1" s="1"/>
  <c r="O140" i="1" s="1"/>
  <c r="P140" i="1" s="1"/>
  <c r="Q140" i="1" s="1"/>
  <c r="R140" i="1" s="1"/>
  <c r="S140" i="1" s="1"/>
  <c r="T140" i="1" s="1"/>
  <c r="U140" i="1" s="1"/>
  <c r="V140" i="1" s="1"/>
  <c r="W140" i="1" s="1"/>
  <c r="X140" i="1" s="1"/>
  <c r="Y140" i="1" s="1"/>
  <c r="G139" i="1"/>
  <c r="H139" i="1" s="1"/>
  <c r="I139" i="1" s="1"/>
  <c r="J139" i="1" s="1"/>
  <c r="K139" i="1" s="1"/>
  <c r="L139" i="1" s="1"/>
  <c r="M139" i="1" s="1"/>
  <c r="N139" i="1" s="1"/>
  <c r="O139" i="1" s="1"/>
  <c r="P139" i="1" s="1"/>
  <c r="Q139" i="1" s="1"/>
  <c r="R139" i="1" s="1"/>
  <c r="S139" i="1" s="1"/>
  <c r="T139" i="1" s="1"/>
  <c r="U139" i="1" s="1"/>
  <c r="V139" i="1" s="1"/>
  <c r="W139" i="1" s="1"/>
  <c r="X139" i="1" s="1"/>
  <c r="Y139" i="1" s="1"/>
  <c r="G138" i="1"/>
  <c r="H138" i="1" s="1"/>
  <c r="I138" i="1" s="1"/>
  <c r="J138" i="1" s="1"/>
  <c r="K138" i="1" s="1"/>
  <c r="L138" i="1" s="1"/>
  <c r="M138" i="1" s="1"/>
  <c r="N138" i="1" s="1"/>
  <c r="O138" i="1" s="1"/>
  <c r="P138" i="1" s="1"/>
  <c r="Q138" i="1" s="1"/>
  <c r="R138" i="1" s="1"/>
  <c r="S138" i="1" s="1"/>
  <c r="T138" i="1" s="1"/>
  <c r="U138" i="1" s="1"/>
  <c r="V138" i="1" s="1"/>
  <c r="W138" i="1" s="1"/>
  <c r="X138" i="1" s="1"/>
  <c r="Y138" i="1" s="1"/>
  <c r="G137" i="1"/>
  <c r="H137" i="1" s="1"/>
  <c r="I137" i="1" s="1"/>
  <c r="J137" i="1" s="1"/>
  <c r="K137" i="1" s="1"/>
  <c r="L137" i="1" s="1"/>
  <c r="M137" i="1" s="1"/>
  <c r="N137" i="1" s="1"/>
  <c r="O137" i="1" s="1"/>
  <c r="P137" i="1" s="1"/>
  <c r="Q137" i="1" s="1"/>
  <c r="R137" i="1" s="1"/>
  <c r="S137" i="1" s="1"/>
  <c r="T137" i="1" s="1"/>
  <c r="U137" i="1" s="1"/>
  <c r="V137" i="1" s="1"/>
  <c r="W137" i="1" s="1"/>
  <c r="X137" i="1" s="1"/>
  <c r="Y137" i="1" s="1"/>
  <c r="G136" i="1"/>
  <c r="H136" i="1" s="1"/>
  <c r="I136" i="1" s="1"/>
  <c r="J136" i="1" s="1"/>
  <c r="K136" i="1" s="1"/>
  <c r="L136" i="1" s="1"/>
  <c r="M136" i="1" s="1"/>
  <c r="N136" i="1" s="1"/>
  <c r="O136" i="1" s="1"/>
  <c r="P136" i="1" s="1"/>
  <c r="Q136" i="1" s="1"/>
  <c r="R136" i="1" s="1"/>
  <c r="S136" i="1" s="1"/>
  <c r="T136" i="1" s="1"/>
  <c r="U136" i="1" s="1"/>
  <c r="V136" i="1" s="1"/>
  <c r="W136" i="1" s="1"/>
  <c r="X136" i="1" s="1"/>
  <c r="Y136" i="1" s="1"/>
  <c r="G159" i="1"/>
  <c r="H159" i="1" s="1"/>
  <c r="I159" i="1" s="1"/>
  <c r="J159" i="1" s="1"/>
  <c r="K159" i="1" s="1"/>
  <c r="L159" i="1" s="1"/>
  <c r="M159" i="1" s="1"/>
  <c r="N159" i="1" s="1"/>
  <c r="O159" i="1" s="1"/>
  <c r="P159" i="1" s="1"/>
  <c r="Q159" i="1" s="1"/>
  <c r="R159" i="1" s="1"/>
  <c r="S159" i="1" s="1"/>
  <c r="T159" i="1" s="1"/>
  <c r="U159" i="1" s="1"/>
  <c r="V159" i="1" s="1"/>
  <c r="W159" i="1" s="1"/>
  <c r="X159" i="1" s="1"/>
  <c r="Y159" i="1" s="1"/>
  <c r="I130" i="1" l="1"/>
  <c r="J15" i="1"/>
  <c r="J29" i="1" s="1"/>
  <c r="Z135" i="1"/>
  <c r="Z141" i="1"/>
  <c r="Q13" i="3"/>
  <c r="W13" i="3" s="1"/>
  <c r="G46" i="1"/>
  <c r="F46" i="1"/>
  <c r="Z46" i="1" l="1"/>
  <c r="K15" i="1"/>
  <c r="K29" i="1" s="1"/>
  <c r="J130" i="1"/>
  <c r="Z144" i="1"/>
  <c r="Z143" i="1"/>
  <c r="Z136" i="1"/>
  <c r="Z152" i="1"/>
  <c r="Z150" i="1"/>
  <c r="Z131" i="1"/>
  <c r="Z146" i="1"/>
  <c r="Z132" i="1"/>
  <c r="Z151" i="1"/>
  <c r="Z133" i="1"/>
  <c r="Z159" i="1"/>
  <c r="Z156" i="1"/>
  <c r="Z148" i="1"/>
  <c r="Z139" i="1"/>
  <c r="Z155" i="1"/>
  <c r="Z138" i="1"/>
  <c r="Z154" i="1"/>
  <c r="Z145" i="1"/>
  <c r="Z137" i="1"/>
  <c r="Z142" i="1"/>
  <c r="Z153" i="1"/>
  <c r="Z140" i="1"/>
  <c r="G134" i="1"/>
  <c r="H134" i="1" s="1"/>
  <c r="L15" i="1" l="1"/>
  <c r="L29" i="1" s="1"/>
  <c r="I134" i="1"/>
  <c r="H167" i="1"/>
  <c r="H181" i="1" s="1"/>
  <c r="K130" i="1"/>
  <c r="L130" i="1" l="1"/>
  <c r="J134" i="1"/>
  <c r="I167" i="1"/>
  <c r="I181" i="1" s="1"/>
  <c r="M15" i="1"/>
  <c r="M29" i="1" s="1"/>
  <c r="C27" i="2"/>
  <c r="N15" i="1" l="1"/>
  <c r="N29" i="1" s="1"/>
  <c r="K134" i="1"/>
  <c r="J167" i="1"/>
  <c r="J181" i="1" s="1"/>
  <c r="M130" i="1"/>
  <c r="Z180" i="1"/>
  <c r="N130" i="1" l="1"/>
  <c r="L134" i="1"/>
  <c r="K167" i="1"/>
  <c r="K181" i="1"/>
  <c r="O15" i="1"/>
  <c r="O29" i="1" s="1"/>
  <c r="A7" i="2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M134" i="1" l="1"/>
  <c r="L167" i="1"/>
  <c r="L181" i="1" s="1"/>
  <c r="P15" i="1"/>
  <c r="P29" i="1" s="1"/>
  <c r="O130" i="1"/>
  <c r="F167" i="1"/>
  <c r="F181" i="1" s="1"/>
  <c r="G195" i="1"/>
  <c r="AB46" i="1"/>
  <c r="P130" i="1" l="1"/>
  <c r="Q15" i="1"/>
  <c r="Q29" i="1" s="1"/>
  <c r="N134" i="1"/>
  <c r="M167" i="1"/>
  <c r="M181" i="1" s="1"/>
  <c r="H195" i="1"/>
  <c r="G22" i="1"/>
  <c r="F29" i="1"/>
  <c r="G167" i="1"/>
  <c r="G181" i="1" s="1"/>
  <c r="O134" i="1" l="1"/>
  <c r="N167" i="1"/>
  <c r="N181" i="1" s="1"/>
  <c r="Q130" i="1"/>
  <c r="R15" i="1"/>
  <c r="R29" i="1" s="1"/>
  <c r="H22" i="1"/>
  <c r="I195" i="1"/>
  <c r="R130" i="1" l="1"/>
  <c r="S15" i="1"/>
  <c r="S29" i="1" s="1"/>
  <c r="P134" i="1"/>
  <c r="O167" i="1"/>
  <c r="O181" i="1" s="1"/>
  <c r="J195" i="1"/>
  <c r="I22" i="1"/>
  <c r="F12" i="1"/>
  <c r="F30" i="1" s="1"/>
  <c r="F183" i="1" s="1"/>
  <c r="T15" i="1" l="1"/>
  <c r="T29" i="1" s="1"/>
  <c r="Q134" i="1"/>
  <c r="P167" i="1"/>
  <c r="S130" i="1"/>
  <c r="J22" i="1"/>
  <c r="K195" i="1"/>
  <c r="G9" i="1"/>
  <c r="G12" i="1" s="1"/>
  <c r="G30" i="1" l="1"/>
  <c r="G183" i="1" s="1"/>
  <c r="R134" i="1"/>
  <c r="Q167" i="1"/>
  <c r="Q181" i="1" s="1"/>
  <c r="T130" i="1"/>
  <c r="U15" i="1"/>
  <c r="U29" i="1" s="1"/>
  <c r="P181" i="1"/>
  <c r="L195" i="1"/>
  <c r="K22" i="1"/>
  <c r="U130" i="1" l="1"/>
  <c r="V15" i="1"/>
  <c r="V29" i="1" s="1"/>
  <c r="S134" i="1"/>
  <c r="R167" i="1"/>
  <c r="H9" i="1"/>
  <c r="H12" i="1" s="1"/>
  <c r="L22" i="1"/>
  <c r="M195" i="1"/>
  <c r="H30" i="1" l="1"/>
  <c r="H183" i="1" s="1"/>
  <c r="I9" i="1" s="1"/>
  <c r="I12" i="1" s="1"/>
  <c r="I30" i="1" s="1"/>
  <c r="I183" i="1" s="1"/>
  <c r="J9" i="1" s="1"/>
  <c r="J12" i="1" s="1"/>
  <c r="T134" i="1"/>
  <c r="S167" i="1"/>
  <c r="S181" i="1" s="1"/>
  <c r="V130" i="1"/>
  <c r="W15" i="1"/>
  <c r="W29" i="1" s="1"/>
  <c r="R181" i="1"/>
  <c r="N195" i="1"/>
  <c r="M22" i="1"/>
  <c r="J30" i="1" l="1"/>
  <c r="J183" i="1" s="1"/>
  <c r="K9" i="1" s="1"/>
  <c r="K12" i="1" s="1"/>
  <c r="W130" i="1"/>
  <c r="X15" i="1"/>
  <c r="X29" i="1" s="1"/>
  <c r="U134" i="1"/>
  <c r="T167" i="1"/>
  <c r="T181" i="1" s="1"/>
  <c r="O195" i="1"/>
  <c r="N22" i="1"/>
  <c r="K30" i="1" l="1"/>
  <c r="K183" i="1" s="1"/>
  <c r="L9" i="1" s="1"/>
  <c r="L12" i="1" s="1"/>
  <c r="L30" i="1" s="1"/>
  <c r="Y15" i="1"/>
  <c r="Y29" i="1" s="1"/>
  <c r="X130" i="1"/>
  <c r="V134" i="1"/>
  <c r="U167" i="1"/>
  <c r="U181" i="1" s="1"/>
  <c r="P195" i="1"/>
  <c r="O22" i="1"/>
  <c r="Y130" i="1" l="1"/>
  <c r="W134" i="1"/>
  <c r="V167" i="1"/>
  <c r="V181" i="1" s="1"/>
  <c r="Z15" i="1"/>
  <c r="L183" i="1"/>
  <c r="M9" i="1" s="1"/>
  <c r="M12" i="1" s="1"/>
  <c r="M30" i="1" s="1"/>
  <c r="Q195" i="1"/>
  <c r="P22" i="1"/>
  <c r="Z130" i="1" l="1"/>
  <c r="X134" i="1"/>
  <c r="W167" i="1"/>
  <c r="W181" i="1" s="1"/>
  <c r="M183" i="1"/>
  <c r="N9" i="1" s="1"/>
  <c r="N12" i="1" s="1"/>
  <c r="N30" i="1" s="1"/>
  <c r="Q22" i="1"/>
  <c r="R195" i="1"/>
  <c r="Y134" i="1" l="1"/>
  <c r="X167" i="1"/>
  <c r="X181" i="1" s="1"/>
  <c r="N183" i="1"/>
  <c r="O9" i="1" s="1"/>
  <c r="O12" i="1" s="1"/>
  <c r="O30" i="1" s="1"/>
  <c r="R22" i="1"/>
  <c r="S195" i="1"/>
  <c r="Z134" i="1" l="1"/>
  <c r="Y167" i="1"/>
  <c r="O183" i="1"/>
  <c r="P9" i="1" s="1"/>
  <c r="P12" i="1" s="1"/>
  <c r="P30" i="1" s="1"/>
  <c r="T195" i="1"/>
  <c r="S22" i="1"/>
  <c r="Y181" i="1" l="1"/>
  <c r="Z167" i="1"/>
  <c r="P183" i="1"/>
  <c r="Q9" i="1" s="1"/>
  <c r="Q12" i="1" s="1"/>
  <c r="Q30" i="1" s="1"/>
  <c r="U195" i="1"/>
  <c r="T22" i="1"/>
  <c r="Q183" i="1" l="1"/>
  <c r="R9" i="1" s="1"/>
  <c r="R12" i="1" s="1"/>
  <c r="R30" i="1" s="1"/>
  <c r="V195" i="1"/>
  <c r="U22" i="1"/>
  <c r="R183" i="1" l="1"/>
  <c r="S9" i="1" s="1"/>
  <c r="S12" i="1" s="1"/>
  <c r="S30" i="1" s="1"/>
  <c r="V22" i="1"/>
  <c r="W195" i="1"/>
  <c r="S183" i="1" l="1"/>
  <c r="T9" i="1" s="1"/>
  <c r="T12" i="1" s="1"/>
  <c r="X195" i="1"/>
  <c r="W22" i="1"/>
  <c r="T30" i="1" l="1"/>
  <c r="T183" i="1" s="1"/>
  <c r="U9" i="1" s="1"/>
  <c r="U12" i="1" s="1"/>
  <c r="X22" i="1"/>
  <c r="Y195" i="1"/>
  <c r="Y22" i="1" s="1"/>
  <c r="Z29" i="1" s="1"/>
  <c r="Z30" i="1" s="1"/>
  <c r="U30" i="1" l="1"/>
  <c r="U183" i="1" s="1"/>
  <c r="V9" i="1" s="1"/>
  <c r="V12" i="1" s="1"/>
  <c r="V30" i="1" s="1"/>
  <c r="Z22" i="1"/>
  <c r="Z181" i="1"/>
  <c r="Z184" i="1" s="1"/>
  <c r="V183" i="1" l="1"/>
  <c r="W9" i="1" s="1"/>
  <c r="W12" i="1" s="1"/>
  <c r="W30" i="1" s="1"/>
  <c r="W183" i="1" l="1"/>
  <c r="X9" i="1" s="1"/>
  <c r="X12" i="1" s="1"/>
  <c r="Z185" i="1"/>
  <c r="AB29" i="1"/>
  <c r="X30" i="1" l="1"/>
  <c r="X183" i="1" s="1"/>
  <c r="Y9" i="1" s="1"/>
  <c r="Y12" i="1" s="1"/>
  <c r="Y30" i="1" s="1"/>
  <c r="Y183" i="1" s="1"/>
</calcChain>
</file>

<file path=xl/sharedStrings.xml><?xml version="1.0" encoding="utf-8"?>
<sst xmlns="http://schemas.openxmlformats.org/spreadsheetml/2006/main" count="489" uniqueCount="241">
  <si>
    <t>School District of St. Lucie County, Florida</t>
  </si>
  <si>
    <t xml:space="preserve">(i) Per DOE Estimates (via website 12/03/2010).  </t>
  </si>
  <si>
    <t>Millage rate for LCIF revenues</t>
  </si>
  <si>
    <t>DESCRIPTION</t>
  </si>
  <si>
    <t>NET BEGINNING UNRESERVED FUND BALANCE</t>
  </si>
  <si>
    <t>ESTIMATED RECURRING REVENUES -</t>
  </si>
  <si>
    <t>NONRECURRING REVENUES/OPTIONS -</t>
  </si>
  <si>
    <t>SUBTOTAL  REVENUES</t>
  </si>
  <si>
    <t>AVAILABLE (UNRESERVED F/B + REVENUES)</t>
  </si>
  <si>
    <t>NEW FACILITIES</t>
  </si>
  <si>
    <t>SBTTL - ADDITIONAL CAPACITY</t>
  </si>
  <si>
    <t>MAINTENANCE, RENOVATION, &amp; EQUIPMENT</t>
  </si>
  <si>
    <t>STTL - MAINTENANCE, RENOVATION, &amp; EQUIPMENT</t>
  </si>
  <si>
    <t>STTL - DEBT SERVICE</t>
  </si>
  <si>
    <t>TOTAL EXPENDITURES</t>
  </si>
  <si>
    <t>PROJECTED GROSS ENDING F/B 06/30/XX</t>
  </si>
  <si>
    <t>GROSS TAXABLE VALUE (FOR 2.0-MIL REVENUES) (iii)</t>
  </si>
  <si>
    <t>PECO - NEW CONSTRUCTION (i)</t>
  </si>
  <si>
    <t>PECO - MAINTENANCE (i)</t>
  </si>
  <si>
    <t>OTHER (INTEREST, REBATES, ETC.)</t>
  </si>
  <si>
    <t xml:space="preserve">CO&amp;DS </t>
  </si>
  <si>
    <t>SALES TAX RECEIPTS</t>
  </si>
  <si>
    <t>GENERAL OBLIGATION BONDS</t>
  </si>
  <si>
    <t>CERTIFICATES OF PARTICIPATION-TOTAL CAPACITY</t>
  </si>
  <si>
    <t>NEW K-8 SCHOOL (Open 2017-18)</t>
  </si>
  <si>
    <t>NEW K-8 SCHOOL (Open 2019-20)</t>
  </si>
  <si>
    <t>NEW K-8 SCHOOL (Open 2021-22)</t>
  </si>
  <si>
    <t>NEW K-8 SCHOOL (Open 2023-24)</t>
  </si>
  <si>
    <t>NEW K-8 SCHOOL (Open 2026-27)</t>
  </si>
  <si>
    <t>NEW K-8 SCHOOL (Open 2028-29)</t>
  </si>
  <si>
    <t>NEW K-8 SCHOOL (Open 2031-32)</t>
  </si>
  <si>
    <t>NEW HIGH SCHOOL (Open 2018-19)</t>
  </si>
  <si>
    <t>NEW HIGH SCHOOL (Open 2027-28)</t>
  </si>
  <si>
    <t>Expand Temp Trans Ctr @ PSLHS</t>
  </si>
  <si>
    <t>Ancillary Support Facility #1</t>
  </si>
  <si>
    <t>Ancillary Support Facility #2</t>
  </si>
  <si>
    <t>COUNTYWIDE/CONTINGENCY PROJECTS -</t>
  </si>
  <si>
    <t>O11</t>
  </si>
  <si>
    <t>O15</t>
  </si>
  <si>
    <t>OTHER OBJECT 6XXX OBJECTS PER DOE's "REDBOOK"</t>
  </si>
  <si>
    <t>61XX</t>
  </si>
  <si>
    <t>62XX</t>
  </si>
  <si>
    <t>Fund 2900</t>
  </si>
  <si>
    <t>Fund 2920</t>
  </si>
  <si>
    <t>Fund 2971</t>
  </si>
  <si>
    <t>Fund 2972</t>
  </si>
  <si>
    <t>Fund 2980</t>
  </si>
  <si>
    <t>SOMS ROOF REPLACE</t>
  </si>
  <si>
    <t>FGMS - A/H</t>
  </si>
  <si>
    <t>SPMS - CHILLER/ICE PLANT</t>
  </si>
  <si>
    <t>SPMS - A/H (GYM, OFFICE, TECH)</t>
  </si>
  <si>
    <t>C/W SITE IMPROVEMENTS</t>
  </si>
  <si>
    <t>C/W WETLANDS/STORMWATER</t>
  </si>
  <si>
    <t>C/W ROOFING</t>
  </si>
  <si>
    <t>C/W MISC RENOV/MAINT</t>
  </si>
  <si>
    <t>C/W ELECTRICAL</t>
  </si>
  <si>
    <t>C/W IEQ</t>
  </si>
  <si>
    <t>C/W PLUMBING</t>
  </si>
  <si>
    <t>C/W ENERGY MANAGEMENT PROGRAM</t>
  </si>
  <si>
    <t>C/W FLOORING</t>
  </si>
  <si>
    <t>C/W HVAC</t>
  </si>
  <si>
    <t>C/W EQUIPMENT</t>
  </si>
  <si>
    <t>C/W TECH WAVE-SCHOOLS</t>
  </si>
  <si>
    <t>C/W SECURITY CAMERAS/EQUIP</t>
  </si>
  <si>
    <t>C/W VOCATIONAL EQUIPMENT</t>
  </si>
  <si>
    <t>C/W FENCING</t>
  </si>
  <si>
    <t>C/W EQUIP FOR DIRECT INSTR ESE</t>
  </si>
  <si>
    <t>C/W ALARMS/INTERCOM/ACCESS</t>
  </si>
  <si>
    <t>TECH WAVE - NON-INSTRUCTIONAL</t>
  </si>
  <si>
    <t>HVAC CONTROL MAINTENANCE</t>
  </si>
  <si>
    <t>ERATE MATCH</t>
  </si>
  <si>
    <t>C/W ATHLETIC EQUIPMENT ALLOCATIONS</t>
  </si>
  <si>
    <t>C/W MUSIC ALLOCATIONS</t>
  </si>
  <si>
    <t>Audio-Visual Materials (Non-Consumable)</t>
  </si>
  <si>
    <t>SALES TAX REV BONDS 2006</t>
  </si>
  <si>
    <t>COP SERIES 2005 (THRU 2029-30)</t>
  </si>
  <si>
    <t>COP SERIES 2004 (THRU 2029-30)</t>
  </si>
  <si>
    <t>2010-11</t>
  </si>
  <si>
    <t>ESTIMATED</t>
  </si>
  <si>
    <t>AMOUNT</t>
  </si>
  <si>
    <t>2011-12</t>
  </si>
  <si>
    <t>2012-13</t>
  </si>
  <si>
    <t>2013-14</t>
  </si>
  <si>
    <t>2014-15</t>
  </si>
  <si>
    <t>TOTALS</t>
  </si>
  <si>
    <t>N/A</t>
  </si>
  <si>
    <t>2015-16</t>
  </si>
  <si>
    <t>2016-17</t>
  </si>
  <si>
    <t>2017-18</t>
  </si>
  <si>
    <t>2018-19</t>
  </si>
  <si>
    <t>2019-20</t>
  </si>
  <si>
    <t>2020-21</t>
  </si>
  <si>
    <t>2021-22</t>
  </si>
  <si>
    <t>2022-23</t>
  </si>
  <si>
    <t>2023-24</t>
  </si>
  <si>
    <t>2024-25</t>
  </si>
  <si>
    <t>2025-26</t>
  </si>
  <si>
    <t>2026-27</t>
  </si>
  <si>
    <t>2027-28</t>
  </si>
  <si>
    <t>2028-29</t>
  </si>
  <si>
    <t>2029-30</t>
  </si>
  <si>
    <t>20-YEAR</t>
  </si>
  <si>
    <t>TOTAL</t>
  </si>
  <si>
    <t>2007-08</t>
  </si>
  <si>
    <t>2008-09</t>
  </si>
  <si>
    <t>2009-10</t>
  </si>
  <si>
    <t>Lawnwood - bldg 1&amp;2 Replace Roof</t>
  </si>
  <si>
    <t>FPWWHS replace roof</t>
  </si>
  <si>
    <t>GCE bldgs 1,2,5,6,7,8,9,10,-Replace roof</t>
  </si>
  <si>
    <t>Delaware Avenue School</t>
  </si>
  <si>
    <t>S. County Complex- Replace Roof</t>
  </si>
  <si>
    <t>Northport K-8 Replace Roof</t>
  </si>
  <si>
    <t>St. Lucie Elementary- Replace Roof</t>
  </si>
  <si>
    <t>Dan McCarty School Bld 11, 14, 17 Replace Roof</t>
  </si>
  <si>
    <t>White City Elementary- Replace Roof</t>
  </si>
  <si>
    <t>SLWCHS- Replace Roof</t>
  </si>
  <si>
    <t>SLW K-8-Replace Roof</t>
  </si>
  <si>
    <t>CAM - Replace Roof</t>
  </si>
  <si>
    <t>SRE- Replace Roof</t>
  </si>
  <si>
    <t>WBE- Replace Roof</t>
  </si>
  <si>
    <t>Manatee- Replace Roof</t>
  </si>
  <si>
    <t>Parkway- Replace Roof</t>
  </si>
  <si>
    <t>LPA High School- Replace Roof</t>
  </si>
  <si>
    <t>MSE- Replace Roof</t>
  </si>
  <si>
    <t>FPWWHS Bld 3- Replace roof</t>
  </si>
  <si>
    <t>Means Court Bld 1, 2, 3, 4 Replace Roof</t>
  </si>
  <si>
    <t>FPMSA bld. 9, 10, 11, 12- Replace Roof</t>
  </si>
  <si>
    <t>LWPE- Replace Roof</t>
  </si>
  <si>
    <t>WMPE- Replace Roof</t>
  </si>
  <si>
    <t>VGE- Replace Roof</t>
  </si>
  <si>
    <t>FKS bld. 2, 4, 10, 14, 15- Replace Roof</t>
  </si>
  <si>
    <t>GCE Bld. 3, 10, 11, 12, 13, 14, Replace Roof</t>
  </si>
  <si>
    <t>DMS bld. 20- Replace Roof</t>
  </si>
  <si>
    <t>Lawnwood - bldg 4, 5, 6, 7, 8- Replace Roof</t>
  </si>
  <si>
    <t>Admin Building- Replace roof</t>
  </si>
  <si>
    <t>WCE- Bld 9 - Replace Roof</t>
  </si>
  <si>
    <t>Mariposa Main bld. Replace Roof</t>
  </si>
  <si>
    <t>LWE bld 9, 10, - Replace Roof</t>
  </si>
  <si>
    <t>Dale Cassens bld 9 &amp; 10- Replace Roof</t>
  </si>
  <si>
    <t>Oak Hammock- Replace Roof</t>
  </si>
  <si>
    <t>SLE bld. 1, 2 &amp; 3-Replace Roof</t>
  </si>
  <si>
    <t>FWWHS bld 2- Replace Roof</t>
  </si>
  <si>
    <t>PSLHS- Replace Roof</t>
  </si>
  <si>
    <t>TCHS-Replace Roof</t>
  </si>
  <si>
    <t>Westgate- Replace Roof</t>
  </si>
  <si>
    <t>N. County Compound- Replace Roof</t>
  </si>
  <si>
    <t>Anglewood- Replace Roof</t>
  </si>
  <si>
    <t>PSLE Café- Replace Roof</t>
  </si>
  <si>
    <t>FLN bld 2 &amp; 12- Replace Roof</t>
  </si>
  <si>
    <t>SGA- Replace Roof</t>
  </si>
  <si>
    <t>Palm Pointe- Replace Roof</t>
  </si>
  <si>
    <t>FGMS- Replace Roof</t>
  </si>
  <si>
    <t>SPMS- Replace Roof</t>
  </si>
  <si>
    <t>Allapattah k-8- Replace Roof</t>
  </si>
  <si>
    <t>FPMSA Bld 1 - Replace Roof</t>
  </si>
  <si>
    <t>FPCHS- Replace Roof</t>
  </si>
  <si>
    <t>Manatee Bld 8,9, 10- Replace Roof</t>
  </si>
  <si>
    <t>FPMSA- Replace Roof</t>
  </si>
  <si>
    <t>Library Books</t>
  </si>
  <si>
    <t>Fairlawn- Replace Roof</t>
  </si>
  <si>
    <t>DMS bld 9, 10 &amp; 17- Replace Roof</t>
  </si>
  <si>
    <t>Floresta - Replace Roof</t>
  </si>
  <si>
    <t>C/W PAINTING</t>
  </si>
  <si>
    <t>C/W SAFETY</t>
  </si>
  <si>
    <t>Fund 2973</t>
  </si>
  <si>
    <t>PSLHS HVAC PHASE I</t>
  </si>
  <si>
    <t>LOCAL MILLAGE @ 96% (ASSUMES 1.50 MILS) (ii)</t>
  </si>
  <si>
    <t>CAPITAL OUTLAY BONDS (iii)</t>
  </si>
  <si>
    <t>(ii) Uncertainty with taxable values, so use 0% change</t>
  </si>
  <si>
    <t>(iii) Assume no COBI Bond issuance</t>
  </si>
  <si>
    <t>IMPACT FEES</t>
  </si>
  <si>
    <t>Painting 2012,  2020, 2028                                   Delaware, FGMS, SLWCHS, SLWK-8, WBE</t>
  </si>
  <si>
    <t>Painting 2014, 2022, 2030                                    FPMSA, Anglewood, CAME, LWE, LPA HS, Manatee K-8, Means Ct. MSE, PKW, VGE</t>
  </si>
  <si>
    <t>Painting 2017, 2025, 2033                                Mariposa, NCC, PSLHS, Dale Cassens, Indian Hills, FPCHS</t>
  </si>
  <si>
    <t>Painting 2013, 2021, 2029                                       Admin, Oak Hammock, SRE</t>
  </si>
  <si>
    <t>Painting 2015, 2023, 2031                                          West gate K-8, TCHS, PFWWHS, WMPE, DMS, LWPE, NPK-8, GCE &amp; Sunrise</t>
  </si>
  <si>
    <t>Painting 2016, 2023, 2031                                Allapattah, Palm Pt., SGA, SCC, SOMS, WCE</t>
  </si>
  <si>
    <t>Painting 2018, 2026 and 2034                          Bayshore</t>
  </si>
  <si>
    <t>FUND BALANCE RESERVE FOR C/F PROJECTS</t>
  </si>
  <si>
    <t>GROSS FUND BALANCE AVAILABLE FY 2012-13</t>
  </si>
  <si>
    <t xml:space="preserve"> 2013-14</t>
  </si>
  <si>
    <t>BEG FB</t>
  </si>
  <si>
    <t>+ REV</t>
  </si>
  <si>
    <t>(-) EXP1</t>
  </si>
  <si>
    <t>QSCB 2010-B FEDERAL INTEREST SUBSIDY</t>
  </si>
  <si>
    <t>QSCB 2010-C FEDERAL INTEREST SUBSIDY</t>
  </si>
  <si>
    <t>Fund 2974</t>
  </si>
  <si>
    <t>COP SERIES 2011B (THRU 2022-2023)</t>
  </si>
  <si>
    <t>COP SERIES 2011A (THRU 2020-2021)</t>
  </si>
  <si>
    <r>
      <t>COP SERIES 2010C (</t>
    </r>
    <r>
      <rPr>
        <sz val="10"/>
        <color rgb="FFFF0000"/>
        <rFont val="Swiss"/>
      </rPr>
      <t>QSCB</t>
    </r>
    <r>
      <rPr>
        <sz val="10"/>
        <color theme="1"/>
        <rFont val="Swiss"/>
      </rPr>
      <t xml:space="preserve"> THRU 2026-2027)</t>
    </r>
  </si>
  <si>
    <r>
      <t>COP SERIES 2010B (</t>
    </r>
    <r>
      <rPr>
        <sz val="10"/>
        <color rgb="FFFF0000"/>
        <rFont val="Swiss"/>
      </rPr>
      <t>QSCB</t>
    </r>
    <r>
      <rPr>
        <sz val="10"/>
        <color theme="1"/>
        <rFont val="Swiss"/>
      </rPr>
      <t xml:space="preserve"> THRU 2026-2027)</t>
    </r>
  </si>
  <si>
    <t>RAN SERIES 2012</t>
  </si>
  <si>
    <t>PSLHS CHILLER 2011-12</t>
  </si>
  <si>
    <t>MARIPOSA ELEM CHILLER 2011-12</t>
  </si>
  <si>
    <t>FKS CHILLER 2011-12</t>
  </si>
  <si>
    <t>C/W SAFETY - PLAYGROUNDS</t>
  </si>
  <si>
    <t>REBUDGET PY C/F PROJECTS</t>
  </si>
  <si>
    <t>YEAR</t>
  </si>
  <si>
    <t>2030-31</t>
  </si>
  <si>
    <t>2031-32</t>
  </si>
  <si>
    <t>3032-33</t>
  </si>
  <si>
    <t>GTV Growth Rate</t>
  </si>
  <si>
    <t>Fund 2975</t>
  </si>
  <si>
    <t>COP 2013A</t>
  </si>
  <si>
    <t>DEBT SERVICE REQUIREMENT</t>
  </si>
  <si>
    <t>NET DUE FROM CAPITAL</t>
  </si>
  <si>
    <t>COPs 2007 - DEBT SERVICE REQUIREMENT</t>
  </si>
  <si>
    <t>PP CHARTER SCHOOL CAP OUTLAY</t>
  </si>
  <si>
    <t>PP MILLAGE EQUIVALENT</t>
  </si>
  <si>
    <t>NET DUE FROM OPERATING FUNDS</t>
  </si>
  <si>
    <r>
      <rPr>
        <b/>
        <i/>
        <sz val="10"/>
        <color rgb="FFFF0000"/>
        <rFont val="SWISS"/>
      </rPr>
      <t>TRANSFERS</t>
    </r>
    <r>
      <rPr>
        <b/>
        <i/>
        <sz val="10"/>
        <color theme="1"/>
        <rFont val="SWISS"/>
      </rPr>
      <t xml:space="preserve"> FOR DEBT SERVICE PAYMENTS</t>
    </r>
  </si>
  <si>
    <t>Fund 3310</t>
  </si>
  <si>
    <t>NOTES PAYABLE</t>
  </si>
  <si>
    <t>COMBINED TRANFER FROM 1200 TO 2200</t>
  </si>
  <si>
    <t>FUND</t>
  </si>
  <si>
    <t>1200 + 2220</t>
  </si>
  <si>
    <t>INTRAFUND TRASNFER FOR RAN (INTO FUND 3310)</t>
  </si>
  <si>
    <t>SOMS HVAC 2012/2013</t>
  </si>
  <si>
    <t>SLWCHS-FRNT ENT SEC UPGR 13/14</t>
  </si>
  <si>
    <t>WEATHERPROOFING 2012-2013</t>
  </si>
  <si>
    <t>WBE CHILLER 2012-2013</t>
  </si>
  <si>
    <t>SECURITY ENHAN-GROUND 12/13</t>
  </si>
  <si>
    <t>NCC Bus Lifts (Environmental)</t>
  </si>
  <si>
    <t>SPMS CHILLER REPLACEMENT 13-14</t>
  </si>
  <si>
    <t>CBT TECH PURCHASES-EMERGENCY</t>
  </si>
  <si>
    <t>CAP TRANS FOR I&amp;S</t>
  </si>
  <si>
    <t>C/W SIGNAGE</t>
  </si>
  <si>
    <t>C/W CATV/SOUND SYSTEM MAINT</t>
  </si>
  <si>
    <t>Separate Listing Below</t>
  </si>
  <si>
    <t>SMALL PROJECTS - CONSOLIDATED TOTAL</t>
  </si>
  <si>
    <t>2013-14 Capital Projects 5-Year to 20-Year Plans</t>
  </si>
  <si>
    <t>Category</t>
  </si>
  <si>
    <t>E1-4</t>
  </si>
  <si>
    <t>E1-7</t>
  </si>
  <si>
    <t>E2-1</t>
  </si>
  <si>
    <t>E1-16</t>
  </si>
  <si>
    <t>E2-3</t>
  </si>
  <si>
    <t>E2-6</t>
  </si>
  <si>
    <t>October 10, 2013 ver.</t>
  </si>
  <si>
    <r>
      <t>C/W VEHICLE PURCHASES/</t>
    </r>
    <r>
      <rPr>
        <sz val="10"/>
        <color rgb="FFFF0000"/>
        <rFont val="Swiss"/>
      </rPr>
      <t>CAMERAS</t>
    </r>
  </si>
  <si>
    <t>LWPE CHILLER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</si>
</sst>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$-409]#,##0"/>
    <numFmt numFmtId="165" formatCode="#,##0.000"/>
    <numFmt numFmtId="166" formatCode="&quot;$&quot;#,##0.00"/>
  </numFmts>
  <fonts count="27">
    <font>
      <sz val="12"/>
      <name val="Arial"/>
    </font>
    <font>
      <sz val="11"/>
      <color theme="1"/>
      <name val="Calibri"/>
      <family val="2"/>
      <scheme val="minor"/>
    </font>
    <font>
      <sz val="12"/>
      <name val="SWISS"/>
    </font>
    <font>
      <b/>
      <sz val="12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sz val="10"/>
      <name val="SWISS"/>
    </font>
    <font>
      <b/>
      <i/>
      <sz val="10"/>
      <name val="SWISS"/>
    </font>
    <font>
      <b/>
      <sz val="10"/>
      <name val="SWISS"/>
    </font>
    <font>
      <sz val="10"/>
      <name val="Arial"/>
      <family val="2"/>
    </font>
    <font>
      <i/>
      <sz val="10"/>
      <name val="SWISS"/>
    </font>
    <font>
      <sz val="12"/>
      <name val="Arial"/>
      <family val="2"/>
    </font>
    <font>
      <sz val="10"/>
      <color theme="1"/>
      <name val="Swiss"/>
    </font>
    <font>
      <sz val="12"/>
      <color theme="1"/>
      <name val="SWISS"/>
    </font>
    <font>
      <b/>
      <i/>
      <sz val="10"/>
      <color theme="1"/>
      <name val="SWISS"/>
    </font>
    <font>
      <b/>
      <sz val="10"/>
      <color theme="1"/>
      <name val="SWISS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0"/>
      <color rgb="FFFF0000"/>
      <name val="Swiss"/>
    </font>
    <font>
      <sz val="10"/>
      <color rgb="FF3333FF"/>
      <name val="Swiss"/>
    </font>
    <font>
      <sz val="10"/>
      <color rgb="FF0000FF"/>
      <name val="Swiss"/>
    </font>
    <font>
      <b/>
      <i/>
      <sz val="10"/>
      <color rgb="FF0000FF"/>
      <name val="SWISS"/>
    </font>
    <font>
      <b/>
      <sz val="10"/>
      <name val="Arial"/>
      <family val="2"/>
    </font>
    <font>
      <sz val="12"/>
      <name val="Arial"/>
      <family val="2"/>
    </font>
    <font>
      <sz val="12"/>
      <color rgb="FF0000FF"/>
      <name val="Arial"/>
      <family val="2"/>
    </font>
    <font>
      <b/>
      <i/>
      <sz val="10"/>
      <color rgb="FFFF0000"/>
      <name val="SWISS"/>
    </font>
    <font>
      <b/>
      <sz val="10"/>
      <color rgb="FFFF0000"/>
      <name val="Swiss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/>
      <diagonal/>
    </border>
    <border>
      <left/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9" fontId="23" fillId="0" borderId="0" applyFont="0" applyFill="0" applyBorder="0" applyAlignment="0" applyProtection="0"/>
  </cellStyleXfs>
  <cellXfs count="131">
    <xf numFmtId="0" fontId="0" fillId="0" borderId="0" xfId="0"/>
    <xf numFmtId="3" fontId="2" fillId="0" borderId="0" xfId="0" applyNumberFormat="1" applyFont="1" applyAlignment="1"/>
    <xf numFmtId="0" fontId="5" fillId="0" borderId="0" xfId="0" applyNumberFormat="1" applyFont="1" applyAlignment="1">
      <alignment horizontal="left"/>
    </xf>
    <xf numFmtId="3" fontId="5" fillId="0" borderId="0" xfId="0" applyNumberFormat="1" applyFont="1" applyAlignment="1">
      <alignment horizontal="left"/>
    </xf>
    <xf numFmtId="3" fontId="2" fillId="0" borderId="0" xfId="0" applyNumberFormat="1" applyFont="1"/>
    <xf numFmtId="0" fontId="6" fillId="0" borderId="2" xfId="0" applyNumberFormat="1" applyFont="1" applyBorder="1" applyAlignment="1"/>
    <xf numFmtId="3" fontId="2" fillId="0" borderId="2" xfId="0" applyNumberFormat="1" applyFont="1" applyBorder="1"/>
    <xf numFmtId="0" fontId="6" fillId="0" borderId="0" xfId="0" applyNumberFormat="1" applyFont="1" applyAlignment="1"/>
    <xf numFmtId="0" fontId="7" fillId="0" borderId="3" xfId="0" applyNumberFormat="1" applyFont="1" applyBorder="1" applyAlignment="1">
      <alignment horizontal="center"/>
    </xf>
    <xf numFmtId="3" fontId="2" fillId="0" borderId="4" xfId="0" applyNumberFormat="1" applyFont="1" applyBorder="1"/>
    <xf numFmtId="0" fontId="8" fillId="0" borderId="3" xfId="0" applyNumberFormat="1" applyFont="1" applyBorder="1" applyAlignment="1">
      <alignment horizontal="center"/>
    </xf>
    <xf numFmtId="0" fontId="8" fillId="0" borderId="4" xfId="0" applyNumberFormat="1" applyFont="1" applyBorder="1" applyAlignment="1">
      <alignment horizontal="center"/>
    </xf>
    <xf numFmtId="164" fontId="6" fillId="0" borderId="3" xfId="0" applyNumberFormat="1" applyFont="1" applyBorder="1" applyAlignment="1">
      <alignment horizontal="right"/>
    </xf>
    <xf numFmtId="0" fontId="6" fillId="0" borderId="5" xfId="0" applyNumberFormat="1" applyFont="1" applyBorder="1" applyAlignment="1"/>
    <xf numFmtId="3" fontId="4" fillId="0" borderId="0" xfId="0" applyNumberFormat="1" applyFont="1" applyAlignment="1">
      <alignment horizontal="center"/>
    </xf>
    <xf numFmtId="0" fontId="10" fillId="0" borderId="5" xfId="0" applyNumberFormat="1" applyFont="1" applyBorder="1" applyAlignment="1"/>
    <xf numFmtId="3" fontId="4" fillId="0" borderId="0" xfId="0" applyNumberFormat="1" applyFont="1" applyAlignment="1"/>
    <xf numFmtId="0" fontId="6" fillId="0" borderId="0" xfId="0" applyNumberFormat="1" applyFont="1" applyAlignment="1">
      <alignment horizontal="centerContinuous" wrapText="1"/>
    </xf>
    <xf numFmtId="0" fontId="10" fillId="0" borderId="0" xfId="0" applyNumberFormat="1" applyFont="1" applyAlignment="1"/>
    <xf numFmtId="3" fontId="9" fillId="0" borderId="0" xfId="0" applyNumberFormat="1" applyFont="1" applyAlignment="1"/>
    <xf numFmtId="0" fontId="11" fillId="0" borderId="0" xfId="0" applyNumberFormat="1" applyFont="1" applyAlignment="1"/>
    <xf numFmtId="0" fontId="8" fillId="0" borderId="5" xfId="0" applyNumberFormat="1" applyFont="1" applyBorder="1" applyAlignment="1">
      <alignment horizontal="center"/>
    </xf>
    <xf numFmtId="3" fontId="11" fillId="0" borderId="4" xfId="0" applyNumberFormat="1" applyFont="1" applyBorder="1"/>
    <xf numFmtId="3" fontId="11" fillId="0" borderId="5" xfId="0" applyNumberFormat="1" applyFont="1" applyBorder="1"/>
    <xf numFmtId="3" fontId="9" fillId="0" borderId="3" xfId="0" applyNumberFormat="1" applyFont="1" applyBorder="1" applyAlignment="1">
      <alignment horizontal="center"/>
    </xf>
    <xf numFmtId="3" fontId="9" fillId="0" borderId="3" xfId="0" applyNumberFormat="1" applyFont="1" applyBorder="1" applyAlignment="1"/>
    <xf numFmtId="3" fontId="11" fillId="0" borderId="3" xfId="0" applyNumberFormat="1" applyFont="1" applyBorder="1"/>
    <xf numFmtId="0" fontId="9" fillId="0" borderId="0" xfId="0" applyFont="1"/>
    <xf numFmtId="0" fontId="12" fillId="0" borderId="0" xfId="0" applyFont="1"/>
    <xf numFmtId="0" fontId="12" fillId="0" borderId="6" xfId="0" applyFont="1" applyBorder="1"/>
    <xf numFmtId="0" fontId="12" fillId="0" borderId="0" xfId="0" applyNumberFormat="1" applyFont="1" applyAlignment="1"/>
    <xf numFmtId="3" fontId="13" fillId="0" borderId="0" xfId="0" applyNumberFormat="1" applyFont="1"/>
    <xf numFmtId="0" fontId="15" fillId="0" borderId="3" xfId="0" applyNumberFormat="1" applyFont="1" applyBorder="1" applyAlignment="1">
      <alignment horizontal="centerContinuous"/>
    </xf>
    <xf numFmtId="0" fontId="15" fillId="0" borderId="5" xfId="0" applyNumberFormat="1" applyFont="1" applyBorder="1" applyAlignment="1">
      <alignment horizontal="centerContinuous"/>
    </xf>
    <xf numFmtId="0" fontId="15" fillId="0" borderId="3" xfId="0" applyNumberFormat="1" applyFont="1" applyBorder="1" applyAlignment="1">
      <alignment horizontal="center"/>
    </xf>
    <xf numFmtId="0" fontId="15" fillId="0" borderId="4" xfId="0" applyNumberFormat="1" applyFont="1" applyBorder="1" applyAlignment="1">
      <alignment horizontal="centerContinuous"/>
    </xf>
    <xf numFmtId="0" fontId="15" fillId="0" borderId="0" xfId="0" applyNumberFormat="1" applyFont="1" applyAlignment="1">
      <alignment horizontal="centerContinuous"/>
    </xf>
    <xf numFmtId="0" fontId="15" fillId="0" borderId="4" xfId="0" applyNumberFormat="1" applyFont="1" applyBorder="1" applyAlignment="1">
      <alignment horizontal="center"/>
    </xf>
    <xf numFmtId="0" fontId="12" fillId="0" borderId="3" xfId="0" applyNumberFormat="1" applyFont="1" applyBorder="1" applyAlignment="1">
      <alignment horizontal="center"/>
    </xf>
    <xf numFmtId="0" fontId="14" fillId="0" borderId="3" xfId="0" applyNumberFormat="1" applyFont="1" applyBorder="1" applyAlignment="1"/>
    <xf numFmtId="3" fontId="13" fillId="0" borderId="5" xfId="0" applyNumberFormat="1" applyFont="1" applyBorder="1"/>
    <xf numFmtId="164" fontId="12" fillId="0" borderId="3" xfId="0" applyNumberFormat="1" applyFont="1" applyBorder="1" applyAlignment="1">
      <alignment horizontal="right"/>
    </xf>
    <xf numFmtId="0" fontId="12" fillId="0" borderId="3" xfId="0" applyNumberFormat="1" applyFont="1" applyBorder="1" applyAlignment="1"/>
    <xf numFmtId="0" fontId="12" fillId="0" borderId="5" xfId="0" applyNumberFormat="1" applyFont="1" applyBorder="1" applyAlignment="1"/>
    <xf numFmtId="0" fontId="15" fillId="2" borderId="3" xfId="0" applyNumberFormat="1" applyFont="1" applyFill="1" applyBorder="1" applyAlignment="1"/>
    <xf numFmtId="0" fontId="12" fillId="2" borderId="5" xfId="0" applyNumberFormat="1" applyFont="1" applyFill="1" applyBorder="1" applyAlignment="1"/>
    <xf numFmtId="0" fontId="12" fillId="0" borderId="5" xfId="0" applyNumberFormat="1" applyFont="1" applyBorder="1" applyAlignment="1">
      <alignment horizontal="center"/>
    </xf>
    <xf numFmtId="0" fontId="15" fillId="3" borderId="3" xfId="0" applyNumberFormat="1" applyFont="1" applyFill="1" applyBorder="1" applyAlignment="1"/>
    <xf numFmtId="0" fontId="12" fillId="3" borderId="5" xfId="0" applyNumberFormat="1" applyFont="1" applyFill="1" applyBorder="1" applyAlignment="1"/>
    <xf numFmtId="0" fontId="14" fillId="3" borderId="3" xfId="0" applyNumberFormat="1" applyFont="1" applyFill="1" applyBorder="1" applyAlignment="1"/>
    <xf numFmtId="0" fontId="12" fillId="3" borderId="5" xfId="0" applyNumberFormat="1" applyFont="1" applyFill="1" applyBorder="1" applyAlignment="1">
      <alignment wrapText="1"/>
    </xf>
    <xf numFmtId="0" fontId="16" fillId="0" borderId="6" xfId="0" applyFont="1" applyBorder="1"/>
    <xf numFmtId="0" fontId="12" fillId="0" borderId="5" xfId="0" applyNumberFormat="1" applyFont="1" applyBorder="1" applyAlignment="1">
      <alignment horizontal="center" wrapText="1"/>
    </xf>
    <xf numFmtId="0" fontId="12" fillId="3" borderId="3" xfId="0" applyNumberFormat="1" applyFont="1" applyFill="1" applyBorder="1" applyAlignment="1"/>
    <xf numFmtId="0" fontId="12" fillId="0" borderId="5" xfId="0" applyNumberFormat="1" applyFont="1" applyBorder="1" applyAlignment="1">
      <alignment horizontal="left"/>
    </xf>
    <xf numFmtId="3" fontId="4" fillId="0" borderId="10" xfId="0" applyNumberFormat="1" applyFont="1" applyBorder="1" applyAlignment="1">
      <alignment horizontal="centerContinuous"/>
    </xf>
    <xf numFmtId="0" fontId="5" fillId="0" borderId="10" xfId="0" applyNumberFormat="1" applyFont="1" applyBorder="1" applyAlignment="1">
      <alignment horizontal="centerContinuous"/>
    </xf>
    <xf numFmtId="0" fontId="5" fillId="0" borderId="11" xfId="0" applyNumberFormat="1" applyFont="1" applyBorder="1" applyAlignment="1">
      <alignment horizontal="centerContinuous"/>
    </xf>
    <xf numFmtId="3" fontId="13" fillId="0" borderId="4" xfId="0" applyNumberFormat="1" applyFont="1" applyBorder="1"/>
    <xf numFmtId="3" fontId="13" fillId="0" borderId="0" xfId="0" applyNumberFormat="1" applyFont="1" applyAlignment="1"/>
    <xf numFmtId="4" fontId="16" fillId="0" borderId="0" xfId="0" applyNumberFormat="1" applyFont="1" applyAlignment="1">
      <alignment horizontal="right"/>
    </xf>
    <xf numFmtId="164" fontId="12" fillId="0" borderId="7" xfId="0" applyNumberFormat="1" applyFont="1" applyBorder="1" applyAlignment="1">
      <alignment horizontal="right"/>
    </xf>
    <xf numFmtId="3" fontId="13" fillId="0" borderId="0" xfId="0" applyNumberFormat="1" applyFont="1" applyBorder="1" applyAlignment="1"/>
    <xf numFmtId="0" fontId="12" fillId="0" borderId="0" xfId="0" applyNumberFormat="1" applyFont="1" applyBorder="1" applyAlignment="1">
      <alignment horizontal="left"/>
    </xf>
    <xf numFmtId="0" fontId="12" fillId="0" borderId="0" xfId="0" applyNumberFormat="1" applyFont="1" applyAlignment="1">
      <alignment horizontal="centerContinuous" wrapText="1"/>
    </xf>
    <xf numFmtId="3" fontId="17" fillId="0" borderId="0" xfId="0" applyNumberFormat="1" applyFont="1" applyAlignment="1"/>
    <xf numFmtId="165" fontId="16" fillId="0" borderId="0" xfId="0" applyNumberFormat="1" applyFont="1" applyAlignment="1"/>
    <xf numFmtId="3" fontId="12" fillId="0" borderId="0" xfId="0" applyNumberFormat="1" applyFont="1" applyAlignment="1"/>
    <xf numFmtId="0" fontId="12" fillId="0" borderId="12" xfId="0" applyNumberFormat="1" applyFont="1" applyBorder="1" applyAlignment="1">
      <alignment horizontal="center"/>
    </xf>
    <xf numFmtId="0" fontId="12" fillId="0" borderId="12" xfId="0" applyNumberFormat="1" applyFont="1" applyBorder="1" applyAlignment="1"/>
    <xf numFmtId="0" fontId="12" fillId="0" borderId="13" xfId="0" applyNumberFormat="1" applyFont="1" applyBorder="1" applyAlignment="1"/>
    <xf numFmtId="0" fontId="12" fillId="0" borderId="13" xfId="0" applyNumberFormat="1" applyFont="1" applyBorder="1" applyAlignment="1">
      <alignment horizontal="center"/>
    </xf>
    <xf numFmtId="0" fontId="14" fillId="0" borderId="12" xfId="0" applyNumberFormat="1" applyFont="1" applyBorder="1" applyAlignment="1"/>
    <xf numFmtId="0" fontId="9" fillId="0" borderId="0" xfId="0" applyFont="1" applyFill="1"/>
    <xf numFmtId="164" fontId="12" fillId="0" borderId="0" xfId="0" applyNumberFormat="1" applyFont="1" applyBorder="1" applyAlignment="1">
      <alignment horizontal="centerContinuous" wrapText="1"/>
    </xf>
    <xf numFmtId="0" fontId="12" fillId="0" borderId="0" xfId="0" applyNumberFormat="1" applyFont="1" applyBorder="1" applyAlignment="1">
      <alignment horizontal="left" wrapText="1"/>
    </xf>
    <xf numFmtId="3" fontId="12" fillId="0" borderId="0" xfId="0" quotePrefix="1" applyNumberFormat="1" applyFont="1" applyAlignment="1"/>
    <xf numFmtId="3" fontId="16" fillId="0" borderId="0" xfId="0" applyNumberFormat="1" applyFont="1" applyAlignment="1">
      <alignment horizontal="center"/>
    </xf>
    <xf numFmtId="3" fontId="12" fillId="0" borderId="0" xfId="0" applyNumberFormat="1" applyFont="1" applyBorder="1" applyAlignment="1"/>
    <xf numFmtId="0" fontId="14" fillId="3" borderId="12" xfId="0" applyNumberFormat="1" applyFont="1" applyFill="1" applyBorder="1" applyAlignment="1"/>
    <xf numFmtId="0" fontId="12" fillId="3" borderId="13" xfId="0" applyNumberFormat="1" applyFont="1" applyFill="1" applyBorder="1" applyAlignment="1"/>
    <xf numFmtId="0" fontId="12" fillId="4" borderId="13" xfId="0" applyNumberFormat="1" applyFont="1" applyFill="1" applyBorder="1" applyAlignment="1"/>
    <xf numFmtId="0" fontId="15" fillId="0" borderId="12" xfId="0" applyNumberFormat="1" applyFont="1" applyBorder="1" applyAlignment="1">
      <alignment horizontal="center"/>
    </xf>
    <xf numFmtId="0" fontId="6" fillId="0" borderId="13" xfId="0" applyNumberFormat="1" applyFont="1" applyBorder="1" applyAlignment="1"/>
    <xf numFmtId="0" fontId="6" fillId="0" borderId="0" xfId="0" applyNumberFormat="1" applyFont="1" applyBorder="1" applyAlignment="1"/>
    <xf numFmtId="3" fontId="2" fillId="0" borderId="0" xfId="0" applyNumberFormat="1" applyFont="1" applyBorder="1"/>
    <xf numFmtId="0" fontId="22" fillId="0" borderId="14" xfId="0" applyFont="1" applyFill="1" applyBorder="1" applyAlignment="1">
      <alignment horizontal="center"/>
    </xf>
    <xf numFmtId="0" fontId="21" fillId="0" borderId="15" xfId="0" applyNumberFormat="1" applyFont="1" applyBorder="1" applyAlignment="1">
      <alignment horizontal="center"/>
    </xf>
    <xf numFmtId="0" fontId="14" fillId="0" borderId="15" xfId="0" applyNumberFormat="1" applyFont="1" applyBorder="1" applyAlignment="1">
      <alignment horizontal="center"/>
    </xf>
    <xf numFmtId="10" fontId="24" fillId="0" borderId="0" xfId="2" applyNumberFormat="1" applyFont="1" applyAlignment="1"/>
    <xf numFmtId="166" fontId="20" fillId="0" borderId="3" xfId="0" applyNumberFormat="1" applyFont="1" applyBorder="1" applyAlignment="1">
      <alignment horizontal="right"/>
    </xf>
    <xf numFmtId="166" fontId="12" fillId="0" borderId="3" xfId="0" applyNumberFormat="1" applyFont="1" applyBorder="1" applyAlignment="1">
      <alignment horizontal="right"/>
    </xf>
    <xf numFmtId="166" fontId="12" fillId="0" borderId="12" xfId="0" applyNumberFormat="1" applyFont="1" applyBorder="1" applyAlignment="1">
      <alignment horizontal="right"/>
    </xf>
    <xf numFmtId="166" fontId="12" fillId="2" borderId="3" xfId="0" applyNumberFormat="1" applyFont="1" applyFill="1" applyBorder="1" applyAlignment="1">
      <alignment horizontal="right"/>
    </xf>
    <xf numFmtId="166" fontId="12" fillId="2" borderId="12" xfId="0" applyNumberFormat="1" applyFont="1" applyFill="1" applyBorder="1" applyAlignment="1">
      <alignment horizontal="right"/>
    </xf>
    <xf numFmtId="166" fontId="6" fillId="0" borderId="12" xfId="0" applyNumberFormat="1" applyFont="1" applyBorder="1" applyAlignment="1">
      <alignment horizontal="right"/>
    </xf>
    <xf numFmtId="166" fontId="12" fillId="0" borderId="3" xfId="0" applyNumberFormat="1" applyFont="1" applyBorder="1" applyAlignment="1">
      <alignment horizontal="centerContinuous"/>
    </xf>
    <xf numFmtId="166" fontId="12" fillId="3" borderId="3" xfId="0" applyNumberFormat="1" applyFont="1" applyFill="1" applyBorder="1" applyAlignment="1">
      <alignment horizontal="right"/>
    </xf>
    <xf numFmtId="166" fontId="12" fillId="3" borderId="12" xfId="0" applyNumberFormat="1" applyFont="1" applyFill="1" applyBorder="1" applyAlignment="1">
      <alignment horizontal="right"/>
    </xf>
    <xf numFmtId="166" fontId="19" fillId="3" borderId="3" xfId="0" applyNumberFormat="1" applyFont="1" applyFill="1" applyBorder="1" applyAlignment="1">
      <alignment horizontal="right"/>
    </xf>
    <xf numFmtId="166" fontId="19" fillId="3" borderId="12" xfId="0" applyNumberFormat="1" applyFont="1" applyFill="1" applyBorder="1" applyAlignment="1">
      <alignment horizontal="right"/>
    </xf>
    <xf numFmtId="166" fontId="12" fillId="4" borderId="3" xfId="0" applyNumberFormat="1" applyFont="1" applyFill="1" applyBorder="1" applyAlignment="1">
      <alignment horizontal="right"/>
    </xf>
    <xf numFmtId="166" fontId="12" fillId="0" borderId="3" xfId="0" applyNumberFormat="1" applyFont="1" applyBorder="1" applyAlignment="1">
      <alignment horizontal="center"/>
    </xf>
    <xf numFmtId="166" fontId="12" fillId="3" borderId="5" xfId="0" applyNumberFormat="1" applyFont="1" applyFill="1" applyBorder="1" applyAlignment="1">
      <alignment horizontal="right"/>
    </xf>
    <xf numFmtId="166" fontId="6" fillId="4" borderId="12" xfId="0" applyNumberFormat="1" applyFont="1" applyFill="1" applyBorder="1" applyAlignment="1">
      <alignment horizontal="right"/>
    </xf>
    <xf numFmtId="0" fontId="12" fillId="0" borderId="13" xfId="0" applyNumberFormat="1" applyFont="1" applyBorder="1" applyAlignment="1">
      <alignment horizontal="left"/>
    </xf>
    <xf numFmtId="0" fontId="12" fillId="0" borderId="0" xfId="0" applyNumberFormat="1" applyFont="1" applyFill="1" applyBorder="1" applyAlignment="1"/>
    <xf numFmtId="0" fontId="15" fillId="0" borderId="12" xfId="0" applyNumberFormat="1" applyFont="1" applyBorder="1" applyAlignment="1"/>
    <xf numFmtId="166" fontId="20" fillId="4" borderId="12" xfId="0" applyNumberFormat="1" applyFont="1" applyFill="1" applyBorder="1" applyAlignment="1">
      <alignment horizontal="righ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18" fillId="0" borderId="13" xfId="0" applyNumberFormat="1" applyFont="1" applyBorder="1" applyAlignment="1"/>
    <xf numFmtId="0" fontId="12" fillId="3" borderId="5" xfId="0" applyNumberFormat="1" applyFont="1" applyFill="1" applyBorder="1" applyAlignment="1">
      <alignment horizontal="center"/>
    </xf>
    <xf numFmtId="10" fontId="12" fillId="0" borderId="3" xfId="2" applyNumberFormat="1" applyFont="1" applyBorder="1" applyAlignment="1">
      <alignment horizontal="right"/>
    </xf>
    <xf numFmtId="0" fontId="5" fillId="0" borderId="0" xfId="0" applyNumberFormat="1" applyFont="1" applyBorder="1" applyAlignment="1">
      <alignment horizontal="centerContinuous"/>
    </xf>
    <xf numFmtId="0" fontId="15" fillId="0" borderId="13" xfId="0" applyNumberFormat="1" applyFont="1" applyBorder="1" applyAlignment="1">
      <alignment horizontal="centerContinuous"/>
    </xf>
    <xf numFmtId="3" fontId="13" fillId="0" borderId="13" xfId="0" applyNumberFormat="1" applyFont="1" applyBorder="1"/>
    <xf numFmtId="0" fontId="12" fillId="2" borderId="13" xfId="0" applyNumberFormat="1" applyFont="1" applyFill="1" applyBorder="1" applyAlignment="1"/>
    <xf numFmtId="0" fontId="12" fillId="3" borderId="13" xfId="0" applyNumberFormat="1" applyFont="1" applyFill="1" applyBorder="1" applyAlignment="1">
      <alignment wrapText="1"/>
    </xf>
    <xf numFmtId="0" fontId="3" fillId="0" borderId="1" xfId="0" applyNumberFormat="1" applyFont="1" applyBorder="1" applyAlignment="1">
      <alignment horizontal="left"/>
    </xf>
    <xf numFmtId="3" fontId="4" fillId="0" borderId="2" xfId="0" applyNumberFormat="1" applyFont="1" applyBorder="1" applyAlignment="1">
      <alignment horizontal="left"/>
    </xf>
    <xf numFmtId="0" fontId="5" fillId="0" borderId="2" xfId="0" applyNumberFormat="1" applyFont="1" applyBorder="1" applyAlignment="1">
      <alignment horizontal="left"/>
    </xf>
    <xf numFmtId="0" fontId="5" fillId="0" borderId="9" xfId="0" applyNumberFormat="1" applyFont="1" applyBorder="1" applyAlignment="1">
      <alignment horizontal="left"/>
    </xf>
    <xf numFmtId="0" fontId="3" fillId="0" borderId="8" xfId="0" applyNumberFormat="1" applyFont="1" applyBorder="1" applyAlignment="1">
      <alignment horizontal="left"/>
    </xf>
    <xf numFmtId="0" fontId="18" fillId="0" borderId="5" xfId="0" applyNumberFormat="1" applyFont="1" applyBorder="1" applyAlignment="1"/>
    <xf numFmtId="166" fontId="18" fillId="0" borderId="16" xfId="0" applyNumberFormat="1" applyFont="1" applyBorder="1" applyAlignment="1">
      <alignment horizontal="center"/>
    </xf>
    <xf numFmtId="166" fontId="18" fillId="0" borderId="17" xfId="0" applyNumberFormat="1" applyFont="1" applyBorder="1" applyAlignment="1">
      <alignment horizontal="center"/>
    </xf>
    <xf numFmtId="166" fontId="18" fillId="3" borderId="3" xfId="0" applyNumberFormat="1" applyFont="1" applyFill="1" applyBorder="1" applyAlignment="1">
      <alignment horizontal="right"/>
    </xf>
    <xf numFmtId="166" fontId="18" fillId="0" borderId="3" xfId="0" applyNumberFormat="1" applyFont="1" applyBorder="1" applyAlignment="1">
      <alignment horizontal="right"/>
    </xf>
    <xf numFmtId="166" fontId="26" fillId="5" borderId="12" xfId="0" applyNumberFormat="1" applyFont="1" applyFill="1" applyBorder="1" applyAlignment="1">
      <alignment horizontal="right"/>
    </xf>
    <xf numFmtId="0" fontId="26" fillId="3" borderId="13" xfId="0" applyNumberFormat="1" applyFont="1" applyFill="1" applyBorder="1" applyAlignment="1"/>
  </cellXfs>
  <cellStyles count="3">
    <cellStyle name="Normal" xfId="0" builtinId="0"/>
    <cellStyle name="Normal 2" xfId="1"/>
    <cellStyle name="Percent" xfId="2" builtinId="5"/>
  </cellStyles>
  <dxfs count="0"/>
  <tableStyles count="0" defaultTableStyle="TableStyleMedium2" defaultPivotStyle="PivotStyleLight16"/>
  <colors>
    <mruColors>
      <color rgb="FF0000FF"/>
      <color rgb="FFFF66FF"/>
      <color rgb="FF00CCFF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S247"/>
  <sheetViews>
    <sheetView tabSelected="1" zoomScale="90" zoomScaleNormal="90" zoomScaleSheetLayoutView="100" workbookViewId="0">
      <pane xSplit="4" ySplit="8" topLeftCell="E27" activePane="bottomRight" state="frozen"/>
      <selection pane="topRight" activeCell="E1" sqref="E1"/>
      <selection pane="bottomLeft" activeCell="A8" sqref="A8"/>
      <selection pane="bottomRight" activeCell="H33" sqref="H33"/>
    </sheetView>
  </sheetViews>
  <sheetFormatPr defaultRowHeight="15"/>
  <cols>
    <col min="1" max="1" width="4.44140625" style="1" customWidth="1"/>
    <col min="2" max="2" width="1.77734375" style="1" customWidth="1"/>
    <col min="3" max="3" width="5.44140625" style="1" customWidth="1"/>
    <col min="4" max="4" width="30.88671875" style="1" customWidth="1"/>
    <col min="5" max="5" width="9.21875" style="1" customWidth="1"/>
    <col min="6" max="10" width="12.77734375" style="1" customWidth="1"/>
    <col min="11" max="23" width="13.33203125" style="1" customWidth="1"/>
    <col min="24" max="24" width="13.44140625" style="1" customWidth="1"/>
    <col min="25" max="26" width="14.109375" style="1" customWidth="1"/>
    <col min="27" max="27" width="2.6640625" style="1" customWidth="1"/>
    <col min="28" max="28" width="12.33203125" style="1" customWidth="1"/>
    <col min="29" max="253" width="9.6640625" style="1" customWidth="1"/>
  </cols>
  <sheetData>
    <row r="1" spans="1:33" ht="16.5" thickTop="1">
      <c r="A1" s="119" t="s">
        <v>0</v>
      </c>
      <c r="B1" s="120"/>
      <c r="C1" s="121"/>
      <c r="D1" s="122"/>
      <c r="E1" s="114"/>
      <c r="F1" s="27"/>
      <c r="G1" s="3"/>
      <c r="H1" s="3"/>
      <c r="I1" s="3"/>
    </row>
    <row r="2" spans="1:33" ht="16.5" thickBot="1">
      <c r="A2" s="123" t="s">
        <v>230</v>
      </c>
      <c r="B2" s="55"/>
      <c r="C2" s="56"/>
      <c r="D2" s="57"/>
      <c r="E2" s="114"/>
      <c r="F2" s="27"/>
      <c r="G2" s="2"/>
      <c r="H2" s="2"/>
      <c r="I2" s="2"/>
    </row>
    <row r="3" spans="1:33" ht="15.75" thickTop="1">
      <c r="A3" s="5" t="s">
        <v>238</v>
      </c>
      <c r="B3" s="6"/>
      <c r="C3" s="6"/>
      <c r="D3" s="6"/>
      <c r="E3" s="85"/>
      <c r="F3" s="73"/>
      <c r="G3" s="4"/>
      <c r="H3" s="4"/>
      <c r="I3" s="4"/>
    </row>
    <row r="4" spans="1:33">
      <c r="A4" s="84"/>
      <c r="B4" s="85"/>
      <c r="C4" s="85"/>
      <c r="D4" s="85"/>
      <c r="E4" s="85"/>
      <c r="F4" s="86" t="s">
        <v>197</v>
      </c>
      <c r="G4" s="86" t="s">
        <v>197</v>
      </c>
      <c r="H4" s="86" t="s">
        <v>197</v>
      </c>
      <c r="I4" s="86" t="s">
        <v>197</v>
      </c>
      <c r="J4" s="86" t="s">
        <v>197</v>
      </c>
      <c r="K4" s="86" t="s">
        <v>197</v>
      </c>
      <c r="L4" s="86" t="s">
        <v>197</v>
      </c>
      <c r="M4" s="86" t="s">
        <v>197</v>
      </c>
      <c r="N4" s="86" t="s">
        <v>197</v>
      </c>
      <c r="O4" s="86" t="s">
        <v>197</v>
      </c>
      <c r="P4" s="86" t="s">
        <v>197</v>
      </c>
      <c r="Q4" s="86" t="s">
        <v>197</v>
      </c>
      <c r="R4" s="86" t="s">
        <v>197</v>
      </c>
      <c r="S4" s="86" t="s">
        <v>197</v>
      </c>
      <c r="T4" s="86" t="s">
        <v>197</v>
      </c>
      <c r="U4" s="86" t="s">
        <v>197</v>
      </c>
      <c r="V4" s="86" t="s">
        <v>197</v>
      </c>
      <c r="W4" s="86" t="s">
        <v>197</v>
      </c>
      <c r="X4" s="86" t="s">
        <v>197</v>
      </c>
      <c r="Y4" s="86" t="s">
        <v>197</v>
      </c>
    </row>
    <row r="5" spans="1:33">
      <c r="A5" s="30"/>
      <c r="B5" s="31"/>
      <c r="C5" s="31"/>
      <c r="D5" s="31"/>
      <c r="E5" s="31"/>
      <c r="F5" s="87">
        <v>1</v>
      </c>
      <c r="G5" s="88">
        <f>F5+1</f>
        <v>2</v>
      </c>
      <c r="H5" s="88">
        <f t="shared" ref="H5:Y5" si="0">G5+1</f>
        <v>3</v>
      </c>
      <c r="I5" s="88">
        <f t="shared" si="0"/>
        <v>4</v>
      </c>
      <c r="J5" s="88">
        <f t="shared" si="0"/>
        <v>5</v>
      </c>
      <c r="K5" s="88">
        <f t="shared" si="0"/>
        <v>6</v>
      </c>
      <c r="L5" s="88">
        <f t="shared" si="0"/>
        <v>7</v>
      </c>
      <c r="M5" s="88">
        <f t="shared" si="0"/>
        <v>8</v>
      </c>
      <c r="N5" s="88">
        <f t="shared" si="0"/>
        <v>9</v>
      </c>
      <c r="O5" s="88">
        <f t="shared" si="0"/>
        <v>10</v>
      </c>
      <c r="P5" s="88">
        <f t="shared" si="0"/>
        <v>11</v>
      </c>
      <c r="Q5" s="88">
        <f t="shared" si="0"/>
        <v>12</v>
      </c>
      <c r="R5" s="88">
        <f t="shared" si="0"/>
        <v>13</v>
      </c>
      <c r="S5" s="88">
        <f t="shared" si="0"/>
        <v>14</v>
      </c>
      <c r="T5" s="88">
        <f t="shared" si="0"/>
        <v>15</v>
      </c>
      <c r="U5" s="88">
        <f t="shared" si="0"/>
        <v>16</v>
      </c>
      <c r="V5" s="88">
        <f t="shared" si="0"/>
        <v>17</v>
      </c>
      <c r="W5" s="88">
        <f t="shared" si="0"/>
        <v>18</v>
      </c>
      <c r="X5" s="88">
        <f t="shared" si="0"/>
        <v>19</v>
      </c>
      <c r="Y5" s="88">
        <f t="shared" si="0"/>
        <v>20</v>
      </c>
      <c r="Z5" s="8"/>
      <c r="AA5" s="9"/>
    </row>
    <row r="6" spans="1:33">
      <c r="A6" s="30"/>
      <c r="B6" s="32"/>
      <c r="C6" s="33"/>
      <c r="D6" s="33"/>
      <c r="E6" s="115"/>
      <c r="F6" s="34" t="s">
        <v>180</v>
      </c>
      <c r="G6" s="34" t="s">
        <v>83</v>
      </c>
      <c r="H6" s="82" t="s">
        <v>86</v>
      </c>
      <c r="I6" s="82" t="s">
        <v>87</v>
      </c>
      <c r="J6" s="34" t="s">
        <v>88</v>
      </c>
      <c r="K6" s="10" t="s">
        <v>89</v>
      </c>
      <c r="L6" s="10" t="s">
        <v>90</v>
      </c>
      <c r="M6" s="10" t="s">
        <v>91</v>
      </c>
      <c r="N6" s="10" t="s">
        <v>92</v>
      </c>
      <c r="O6" s="10" t="s">
        <v>93</v>
      </c>
      <c r="P6" s="10" t="s">
        <v>94</v>
      </c>
      <c r="Q6" s="10" t="s">
        <v>95</v>
      </c>
      <c r="R6" s="10" t="s">
        <v>96</v>
      </c>
      <c r="S6" s="10" t="s">
        <v>97</v>
      </c>
      <c r="T6" s="10" t="s">
        <v>98</v>
      </c>
      <c r="U6" s="10" t="s">
        <v>99</v>
      </c>
      <c r="V6" s="10" t="s">
        <v>100</v>
      </c>
      <c r="W6" s="10" t="s">
        <v>198</v>
      </c>
      <c r="X6" s="10" t="s">
        <v>199</v>
      </c>
      <c r="Y6" s="10" t="s">
        <v>200</v>
      </c>
      <c r="Z6" s="11"/>
      <c r="AA6" s="9"/>
    </row>
    <row r="7" spans="1:33">
      <c r="A7" s="30"/>
      <c r="B7" s="35"/>
      <c r="C7" s="36"/>
      <c r="D7" s="36"/>
      <c r="E7" s="36"/>
      <c r="F7" s="37" t="s">
        <v>78</v>
      </c>
      <c r="G7" s="37" t="s">
        <v>78</v>
      </c>
      <c r="H7" s="37" t="s">
        <v>78</v>
      </c>
      <c r="I7" s="37" t="s">
        <v>78</v>
      </c>
      <c r="J7" s="37" t="s">
        <v>78</v>
      </c>
      <c r="K7" s="11" t="s">
        <v>78</v>
      </c>
      <c r="L7" s="11" t="s">
        <v>78</v>
      </c>
      <c r="M7" s="11" t="s">
        <v>78</v>
      </c>
      <c r="N7" s="11" t="s">
        <v>78</v>
      </c>
      <c r="O7" s="11" t="s">
        <v>78</v>
      </c>
      <c r="P7" s="11" t="s">
        <v>78</v>
      </c>
      <c r="Q7" s="11" t="s">
        <v>78</v>
      </c>
      <c r="R7" s="11" t="s">
        <v>78</v>
      </c>
      <c r="S7" s="11" t="s">
        <v>78</v>
      </c>
      <c r="T7" s="11" t="s">
        <v>78</v>
      </c>
      <c r="U7" s="11" t="s">
        <v>78</v>
      </c>
      <c r="V7" s="11" t="s">
        <v>78</v>
      </c>
      <c r="W7" s="11" t="s">
        <v>78</v>
      </c>
      <c r="X7" s="11" t="s">
        <v>78</v>
      </c>
      <c r="Y7" s="11" t="s">
        <v>78</v>
      </c>
      <c r="Z7" s="11" t="s">
        <v>101</v>
      </c>
      <c r="AA7" s="9"/>
    </row>
    <row r="8" spans="1:33">
      <c r="A8" s="30"/>
      <c r="B8" s="35" t="s">
        <v>3</v>
      </c>
      <c r="C8" s="36"/>
      <c r="D8" s="36"/>
      <c r="E8" s="36" t="s">
        <v>231</v>
      </c>
      <c r="F8" s="37" t="s">
        <v>79</v>
      </c>
      <c r="G8" s="37" t="s">
        <v>79</v>
      </c>
      <c r="H8" s="37" t="s">
        <v>79</v>
      </c>
      <c r="I8" s="37" t="s">
        <v>79</v>
      </c>
      <c r="J8" s="37" t="s">
        <v>79</v>
      </c>
      <c r="K8" s="11" t="s">
        <v>79</v>
      </c>
      <c r="L8" s="11" t="s">
        <v>79</v>
      </c>
      <c r="M8" s="11" t="s">
        <v>79</v>
      </c>
      <c r="N8" s="11" t="s">
        <v>79</v>
      </c>
      <c r="O8" s="11" t="s">
        <v>79</v>
      </c>
      <c r="P8" s="11" t="s">
        <v>79</v>
      </c>
      <c r="Q8" s="11" t="s">
        <v>79</v>
      </c>
      <c r="R8" s="11" t="s">
        <v>79</v>
      </c>
      <c r="S8" s="11" t="s">
        <v>79</v>
      </c>
      <c r="T8" s="11" t="s">
        <v>79</v>
      </c>
      <c r="U8" s="11" t="s">
        <v>79</v>
      </c>
      <c r="V8" s="11" t="s">
        <v>79</v>
      </c>
      <c r="W8" s="11" t="s">
        <v>79</v>
      </c>
      <c r="X8" s="11" t="s">
        <v>79</v>
      </c>
      <c r="Y8" s="11" t="s">
        <v>79</v>
      </c>
      <c r="Z8" s="11" t="s">
        <v>84</v>
      </c>
      <c r="AA8" s="9"/>
    </row>
    <row r="9" spans="1:33">
      <c r="A9" s="38">
        <v>1</v>
      </c>
      <c r="B9" s="42" t="s">
        <v>4</v>
      </c>
      <c r="C9" s="40"/>
      <c r="D9" s="40"/>
      <c r="E9" s="116"/>
      <c r="F9" s="90">
        <v>6570787.2800000003</v>
      </c>
      <c r="G9" s="91">
        <f>+F183</f>
        <v>1728308.6750400141</v>
      </c>
      <c r="H9" s="91">
        <f t="shared" ref="H9:Y9" si="1">+G183</f>
        <v>1261837.7868406475</v>
      </c>
      <c r="I9" s="91">
        <f t="shared" si="1"/>
        <v>-69109328.069358736</v>
      </c>
      <c r="J9" s="91">
        <f t="shared" si="1"/>
        <v>-67443132.512358099</v>
      </c>
      <c r="K9" s="91">
        <f t="shared" si="1"/>
        <v>-207820682.31535742</v>
      </c>
      <c r="L9" s="91">
        <f t="shared" si="1"/>
        <v>-279173863.99835682</v>
      </c>
      <c r="M9" s="91">
        <f t="shared" si="1"/>
        <v>-280941068.93135619</v>
      </c>
      <c r="N9" s="91">
        <f t="shared" si="1"/>
        <v>-282026436.98435557</v>
      </c>
      <c r="O9" s="91">
        <f t="shared" si="1"/>
        <v>-360999711.40735495</v>
      </c>
      <c r="P9" s="91">
        <f t="shared" si="1"/>
        <v>-372552348.08035433</v>
      </c>
      <c r="Q9" s="91">
        <f t="shared" si="1"/>
        <v>-473176203.25335371</v>
      </c>
      <c r="R9" s="91">
        <f>+Q183</f>
        <v>-480029121.9263531</v>
      </c>
      <c r="S9" s="91">
        <f t="shared" si="1"/>
        <v>-491562365.34935248</v>
      </c>
      <c r="T9" s="91">
        <f t="shared" si="1"/>
        <v>-796375972.27235198</v>
      </c>
      <c r="U9" s="91">
        <f t="shared" si="1"/>
        <v>-788487507.68535137</v>
      </c>
      <c r="V9" s="91">
        <f t="shared" si="1"/>
        <v>-890213468.85835075</v>
      </c>
      <c r="W9" s="91">
        <f t="shared" si="1"/>
        <v>-884445166.28135014</v>
      </c>
      <c r="X9" s="91">
        <f t="shared" si="1"/>
        <v>-891888174.45434952</v>
      </c>
      <c r="Y9" s="91">
        <f t="shared" si="1"/>
        <v>-1014787419.1273489</v>
      </c>
      <c r="Z9" s="93" t="s">
        <v>85</v>
      </c>
      <c r="AA9" s="58"/>
      <c r="AB9" s="59"/>
      <c r="AC9" s="59"/>
      <c r="AD9" s="59"/>
      <c r="AE9" s="59"/>
      <c r="AF9" s="59"/>
      <c r="AG9" s="59"/>
    </row>
    <row r="10" spans="1:33">
      <c r="A10" s="38">
        <v>2</v>
      </c>
      <c r="B10" s="42" t="s">
        <v>178</v>
      </c>
      <c r="C10" s="43"/>
      <c r="D10" s="43"/>
      <c r="E10" s="70"/>
      <c r="F10" s="91"/>
      <c r="G10" s="91"/>
      <c r="H10" s="92"/>
      <c r="I10" s="92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3"/>
      <c r="AA10" s="58"/>
      <c r="AB10" s="59"/>
      <c r="AC10" s="59"/>
      <c r="AD10" s="59"/>
      <c r="AE10" s="59"/>
      <c r="AF10" s="59"/>
      <c r="AG10" s="59"/>
    </row>
    <row r="11" spans="1:33">
      <c r="A11" s="38">
        <v>3</v>
      </c>
      <c r="B11" s="69"/>
      <c r="C11" s="70"/>
      <c r="D11" s="70"/>
      <c r="E11" s="70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4"/>
      <c r="AA11" s="58"/>
      <c r="AB11" s="59"/>
      <c r="AC11" s="59"/>
      <c r="AD11" s="59"/>
      <c r="AE11" s="59"/>
      <c r="AF11" s="59"/>
      <c r="AG11" s="59"/>
    </row>
    <row r="12" spans="1:33">
      <c r="A12" s="38">
        <v>4</v>
      </c>
      <c r="B12" s="72" t="s">
        <v>179</v>
      </c>
      <c r="C12" s="70"/>
      <c r="D12" s="70"/>
      <c r="E12" s="70"/>
      <c r="F12" s="95">
        <f t="shared" ref="F12:Y12" si="2">+F10+F9</f>
        <v>6570787.2800000003</v>
      </c>
      <c r="G12" s="95">
        <f t="shared" si="2"/>
        <v>1728308.6750400141</v>
      </c>
      <c r="H12" s="95">
        <f t="shared" si="2"/>
        <v>1261837.7868406475</v>
      </c>
      <c r="I12" s="95">
        <f t="shared" si="2"/>
        <v>-69109328.069358736</v>
      </c>
      <c r="J12" s="95">
        <f t="shared" si="2"/>
        <v>-67443132.512358099</v>
      </c>
      <c r="K12" s="95">
        <f t="shared" si="2"/>
        <v>-207820682.31535742</v>
      </c>
      <c r="L12" s="95">
        <f t="shared" si="2"/>
        <v>-279173863.99835682</v>
      </c>
      <c r="M12" s="95">
        <f t="shared" si="2"/>
        <v>-280941068.93135619</v>
      </c>
      <c r="N12" s="95">
        <f t="shared" si="2"/>
        <v>-282026436.98435557</v>
      </c>
      <c r="O12" s="95">
        <f t="shared" si="2"/>
        <v>-360999711.40735495</v>
      </c>
      <c r="P12" s="95">
        <f t="shared" si="2"/>
        <v>-372552348.08035433</v>
      </c>
      <c r="Q12" s="95">
        <f t="shared" si="2"/>
        <v>-473176203.25335371</v>
      </c>
      <c r="R12" s="95">
        <f t="shared" si="2"/>
        <v>-480029121.9263531</v>
      </c>
      <c r="S12" s="95">
        <f t="shared" si="2"/>
        <v>-491562365.34935248</v>
      </c>
      <c r="T12" s="95">
        <f t="shared" si="2"/>
        <v>-796375972.27235198</v>
      </c>
      <c r="U12" s="95">
        <f t="shared" si="2"/>
        <v>-788487507.68535137</v>
      </c>
      <c r="V12" s="95">
        <f t="shared" si="2"/>
        <v>-890213468.85835075</v>
      </c>
      <c r="W12" s="95">
        <f t="shared" si="2"/>
        <v>-884445166.28135014</v>
      </c>
      <c r="X12" s="95">
        <f t="shared" si="2"/>
        <v>-891888174.45434952</v>
      </c>
      <c r="Y12" s="95">
        <f t="shared" si="2"/>
        <v>-1014787419.1273489</v>
      </c>
      <c r="Z12" s="94"/>
      <c r="AA12" s="58"/>
      <c r="AB12" s="67" t="e">
        <f>+#REF!</f>
        <v>#REF!</v>
      </c>
      <c r="AC12" s="67" t="s">
        <v>181</v>
      </c>
      <c r="AD12" s="59"/>
      <c r="AE12" s="59"/>
      <c r="AF12" s="59"/>
      <c r="AG12" s="59"/>
    </row>
    <row r="13" spans="1:33">
      <c r="A13" s="38">
        <v>5</v>
      </c>
      <c r="B13" s="69"/>
      <c r="C13" s="70"/>
      <c r="D13" s="70"/>
      <c r="E13" s="70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4"/>
      <c r="AA13" s="58"/>
      <c r="AB13" s="67"/>
      <c r="AC13" s="67"/>
      <c r="AD13" s="59"/>
      <c r="AE13" s="59"/>
      <c r="AF13" s="59"/>
      <c r="AG13" s="59"/>
    </row>
    <row r="14" spans="1:33">
      <c r="A14" s="38">
        <v>6</v>
      </c>
      <c r="B14" s="42" t="s">
        <v>5</v>
      </c>
      <c r="C14" s="43"/>
      <c r="D14" s="43"/>
      <c r="E14" s="70"/>
      <c r="F14" s="91"/>
      <c r="G14" s="91"/>
      <c r="H14" s="92"/>
      <c r="I14" s="92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3"/>
      <c r="AA14" s="58"/>
      <c r="AB14" s="67"/>
      <c r="AC14" s="67"/>
      <c r="AD14" s="59"/>
      <c r="AE14" s="59"/>
      <c r="AF14" s="59"/>
      <c r="AG14" s="59"/>
    </row>
    <row r="15" spans="1:33">
      <c r="A15" s="38">
        <v>7</v>
      </c>
      <c r="B15" s="42"/>
      <c r="C15" s="43" t="s">
        <v>17</v>
      </c>
      <c r="D15" s="43"/>
      <c r="E15" s="70"/>
      <c r="F15" s="91">
        <v>0</v>
      </c>
      <c r="G15" s="91">
        <f t="shared" ref="G15" si="3">+F15</f>
        <v>0</v>
      </c>
      <c r="H15" s="91">
        <f t="shared" ref="H15:H17" si="4">+G15</f>
        <v>0</v>
      </c>
      <c r="I15" s="91">
        <f t="shared" ref="I15:I17" si="5">+H15</f>
        <v>0</v>
      </c>
      <c r="J15" s="91">
        <f t="shared" ref="J15:J17" si="6">+I15</f>
        <v>0</v>
      </c>
      <c r="K15" s="91">
        <f t="shared" ref="K15:K17" si="7">+J15</f>
        <v>0</v>
      </c>
      <c r="L15" s="91">
        <f t="shared" ref="L15:L17" si="8">+K15</f>
        <v>0</v>
      </c>
      <c r="M15" s="91">
        <f t="shared" ref="M15:M17" si="9">+L15</f>
        <v>0</v>
      </c>
      <c r="N15" s="91">
        <f t="shared" ref="N15:N17" si="10">+M15</f>
        <v>0</v>
      </c>
      <c r="O15" s="91">
        <f t="shared" ref="O15:O17" si="11">+N15</f>
        <v>0</v>
      </c>
      <c r="P15" s="91">
        <f t="shared" ref="P15:P17" si="12">+O15</f>
        <v>0</v>
      </c>
      <c r="Q15" s="91">
        <f t="shared" ref="Q15:Q17" si="13">+P15</f>
        <v>0</v>
      </c>
      <c r="R15" s="91">
        <f t="shared" ref="R15:R17" si="14">+Q15</f>
        <v>0</v>
      </c>
      <c r="S15" s="91">
        <f t="shared" ref="S15:S17" si="15">+R15</f>
        <v>0</v>
      </c>
      <c r="T15" s="91">
        <f t="shared" ref="T15:T17" si="16">+S15</f>
        <v>0</v>
      </c>
      <c r="U15" s="91">
        <f t="shared" ref="U15:U17" si="17">+T15</f>
        <v>0</v>
      </c>
      <c r="V15" s="91">
        <f t="shared" ref="V15:V17" si="18">+U15</f>
        <v>0</v>
      </c>
      <c r="W15" s="91">
        <f t="shared" ref="W15:W17" si="19">+V15</f>
        <v>0</v>
      </c>
      <c r="X15" s="91">
        <f t="shared" ref="X15:X17" si="20">+W15</f>
        <v>0</v>
      </c>
      <c r="Y15" s="91">
        <f t="shared" ref="Y15:Y17" si="21">+X15</f>
        <v>0</v>
      </c>
      <c r="Z15" s="93">
        <f>SUM(F15:Y15)</f>
        <v>0</v>
      </c>
      <c r="AA15" s="58"/>
      <c r="AB15" s="67"/>
      <c r="AC15" s="67"/>
      <c r="AD15" s="59"/>
      <c r="AE15" s="59"/>
      <c r="AF15" s="59"/>
      <c r="AG15" s="59"/>
    </row>
    <row r="16" spans="1:33">
      <c r="A16" s="38">
        <v>8</v>
      </c>
      <c r="B16" s="42"/>
      <c r="C16" s="43" t="s">
        <v>18</v>
      </c>
      <c r="D16" s="43"/>
      <c r="E16" s="70"/>
      <c r="F16" s="91">
        <v>0</v>
      </c>
      <c r="G16" s="91">
        <f t="shared" ref="G16:G21" si="22">+F16</f>
        <v>0</v>
      </c>
      <c r="H16" s="91">
        <f t="shared" si="4"/>
        <v>0</v>
      </c>
      <c r="I16" s="91">
        <f t="shared" si="5"/>
        <v>0</v>
      </c>
      <c r="J16" s="91">
        <f t="shared" si="6"/>
        <v>0</v>
      </c>
      <c r="K16" s="91">
        <f t="shared" si="7"/>
        <v>0</v>
      </c>
      <c r="L16" s="91">
        <f t="shared" si="8"/>
        <v>0</v>
      </c>
      <c r="M16" s="91">
        <f t="shared" si="9"/>
        <v>0</v>
      </c>
      <c r="N16" s="91">
        <f t="shared" si="10"/>
        <v>0</v>
      </c>
      <c r="O16" s="91">
        <f t="shared" si="11"/>
        <v>0</v>
      </c>
      <c r="P16" s="91">
        <f t="shared" si="12"/>
        <v>0</v>
      </c>
      <c r="Q16" s="91">
        <f t="shared" si="13"/>
        <v>0</v>
      </c>
      <c r="R16" s="91">
        <f t="shared" si="14"/>
        <v>0</v>
      </c>
      <c r="S16" s="91">
        <f t="shared" si="15"/>
        <v>0</v>
      </c>
      <c r="T16" s="91">
        <f t="shared" si="16"/>
        <v>0</v>
      </c>
      <c r="U16" s="91">
        <f t="shared" si="17"/>
        <v>0</v>
      </c>
      <c r="V16" s="91">
        <f t="shared" si="18"/>
        <v>0</v>
      </c>
      <c r="W16" s="91">
        <f t="shared" si="19"/>
        <v>0</v>
      </c>
      <c r="X16" s="91">
        <f t="shared" si="20"/>
        <v>0</v>
      </c>
      <c r="Y16" s="91">
        <f t="shared" si="21"/>
        <v>0</v>
      </c>
      <c r="Z16" s="93">
        <f t="shared" ref="Z16:Z22" si="23">SUM(F16:Y16)</f>
        <v>0</v>
      </c>
      <c r="AA16" s="58"/>
      <c r="AB16" s="67"/>
      <c r="AC16" s="67"/>
      <c r="AD16" s="59"/>
      <c r="AE16" s="59"/>
      <c r="AF16" s="59"/>
      <c r="AG16" s="59"/>
    </row>
    <row r="17" spans="1:33">
      <c r="A17" s="38">
        <v>9</v>
      </c>
      <c r="B17" s="42"/>
      <c r="C17" s="43" t="s">
        <v>19</v>
      </c>
      <c r="D17" s="43"/>
      <c r="E17" s="70"/>
      <c r="F17" s="91">
        <v>0</v>
      </c>
      <c r="G17" s="91">
        <f t="shared" si="22"/>
        <v>0</v>
      </c>
      <c r="H17" s="91">
        <f t="shared" si="4"/>
        <v>0</v>
      </c>
      <c r="I17" s="91">
        <f t="shared" si="5"/>
        <v>0</v>
      </c>
      <c r="J17" s="91">
        <f t="shared" si="6"/>
        <v>0</v>
      </c>
      <c r="K17" s="91">
        <f t="shared" si="7"/>
        <v>0</v>
      </c>
      <c r="L17" s="91">
        <f t="shared" si="8"/>
        <v>0</v>
      </c>
      <c r="M17" s="91">
        <f t="shared" si="9"/>
        <v>0</v>
      </c>
      <c r="N17" s="91">
        <f t="shared" si="10"/>
        <v>0</v>
      </c>
      <c r="O17" s="91">
        <f t="shared" si="11"/>
        <v>0</v>
      </c>
      <c r="P17" s="91">
        <f t="shared" si="12"/>
        <v>0</v>
      </c>
      <c r="Q17" s="91">
        <f t="shared" si="13"/>
        <v>0</v>
      </c>
      <c r="R17" s="91">
        <f t="shared" si="14"/>
        <v>0</v>
      </c>
      <c r="S17" s="91">
        <f t="shared" si="15"/>
        <v>0</v>
      </c>
      <c r="T17" s="91">
        <f t="shared" si="16"/>
        <v>0</v>
      </c>
      <c r="U17" s="91">
        <f t="shared" si="17"/>
        <v>0</v>
      </c>
      <c r="V17" s="91">
        <f t="shared" si="18"/>
        <v>0</v>
      </c>
      <c r="W17" s="91">
        <f t="shared" si="19"/>
        <v>0</v>
      </c>
      <c r="X17" s="91">
        <f t="shared" si="20"/>
        <v>0</v>
      </c>
      <c r="Y17" s="91">
        <f t="shared" si="21"/>
        <v>0</v>
      </c>
      <c r="Z17" s="93">
        <f t="shared" si="23"/>
        <v>0</v>
      </c>
      <c r="AA17" s="58"/>
      <c r="AB17" s="67"/>
      <c r="AC17" s="67"/>
      <c r="AD17" s="59"/>
      <c r="AE17" s="59"/>
      <c r="AF17" s="59"/>
      <c r="AG17" s="59"/>
    </row>
    <row r="18" spans="1:33">
      <c r="A18" s="38">
        <v>10</v>
      </c>
      <c r="B18" s="42"/>
      <c r="C18" s="43" t="s">
        <v>20</v>
      </c>
      <c r="D18" s="43"/>
      <c r="E18" s="70"/>
      <c r="F18" s="91">
        <v>0</v>
      </c>
      <c r="G18" s="91">
        <f t="shared" si="22"/>
        <v>0</v>
      </c>
      <c r="H18" s="91">
        <f t="shared" ref="H18:H21" si="24">+G18</f>
        <v>0</v>
      </c>
      <c r="I18" s="91">
        <f t="shared" ref="I18:I21" si="25">+H18</f>
        <v>0</v>
      </c>
      <c r="J18" s="91">
        <f t="shared" ref="J18:J21" si="26">+I18</f>
        <v>0</v>
      </c>
      <c r="K18" s="91">
        <f t="shared" ref="K18:K21" si="27">+J18</f>
        <v>0</v>
      </c>
      <c r="L18" s="91">
        <f t="shared" ref="L18:L21" si="28">+K18</f>
        <v>0</v>
      </c>
      <c r="M18" s="91">
        <f t="shared" ref="M18:M21" si="29">+L18</f>
        <v>0</v>
      </c>
      <c r="N18" s="91">
        <f t="shared" ref="N18:N21" si="30">+M18</f>
        <v>0</v>
      </c>
      <c r="O18" s="91">
        <f t="shared" ref="O18:O21" si="31">+N18</f>
        <v>0</v>
      </c>
      <c r="P18" s="91">
        <f t="shared" ref="P18:P21" si="32">+O18</f>
        <v>0</v>
      </c>
      <c r="Q18" s="91">
        <f t="shared" ref="Q18:Q21" si="33">+P18</f>
        <v>0</v>
      </c>
      <c r="R18" s="91">
        <f t="shared" ref="R18:R21" si="34">+Q18</f>
        <v>0</v>
      </c>
      <c r="S18" s="91">
        <f t="shared" ref="S18:S21" si="35">+R18</f>
        <v>0</v>
      </c>
      <c r="T18" s="91">
        <f t="shared" ref="T18:T21" si="36">+S18</f>
        <v>0</v>
      </c>
      <c r="U18" s="91">
        <f t="shared" ref="U18:U21" si="37">+T18</f>
        <v>0</v>
      </c>
      <c r="V18" s="91">
        <f t="shared" ref="V18:V21" si="38">+U18</f>
        <v>0</v>
      </c>
      <c r="W18" s="91">
        <f t="shared" ref="W18:W21" si="39">+V18</f>
        <v>0</v>
      </c>
      <c r="X18" s="91">
        <f t="shared" ref="X18:X21" si="40">+W18</f>
        <v>0</v>
      </c>
      <c r="Y18" s="91">
        <f t="shared" ref="Y18:Y21" si="41">+X18</f>
        <v>0</v>
      </c>
      <c r="Z18" s="93">
        <f t="shared" si="23"/>
        <v>0</v>
      </c>
      <c r="AA18" s="58"/>
      <c r="AB18" s="67"/>
      <c r="AC18" s="67"/>
      <c r="AD18" s="59"/>
      <c r="AE18" s="59"/>
      <c r="AF18" s="59"/>
      <c r="AG18" s="59"/>
    </row>
    <row r="19" spans="1:33">
      <c r="A19" s="68"/>
      <c r="B19" s="69"/>
      <c r="C19" s="70" t="s">
        <v>216</v>
      </c>
      <c r="D19" s="70"/>
      <c r="E19" s="70"/>
      <c r="F19" s="92">
        <v>2639340</v>
      </c>
      <c r="G19" s="92">
        <f t="shared" si="22"/>
        <v>2639340</v>
      </c>
      <c r="H19" s="92">
        <f t="shared" si="24"/>
        <v>2639340</v>
      </c>
      <c r="I19" s="92">
        <f t="shared" si="25"/>
        <v>2639340</v>
      </c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3">
        <f t="shared" si="23"/>
        <v>10557360</v>
      </c>
      <c r="AA19" s="58"/>
      <c r="AB19" s="67"/>
      <c r="AC19" s="67"/>
      <c r="AD19" s="59"/>
      <c r="AE19" s="59"/>
      <c r="AF19" s="59"/>
      <c r="AG19" s="59"/>
    </row>
    <row r="20" spans="1:33">
      <c r="A20" s="38">
        <v>11</v>
      </c>
      <c r="B20" s="42"/>
      <c r="C20" s="43" t="s">
        <v>21</v>
      </c>
      <c r="D20" s="43"/>
      <c r="E20" s="70"/>
      <c r="F20" s="91">
        <v>12500000</v>
      </c>
      <c r="G20" s="91">
        <f t="shared" si="22"/>
        <v>12500000</v>
      </c>
      <c r="H20" s="91">
        <f t="shared" si="24"/>
        <v>12500000</v>
      </c>
      <c r="I20" s="91">
        <f t="shared" si="25"/>
        <v>12500000</v>
      </c>
      <c r="J20" s="91">
        <f t="shared" si="26"/>
        <v>12500000</v>
      </c>
      <c r="K20" s="91">
        <f t="shared" si="27"/>
        <v>12500000</v>
      </c>
      <c r="L20" s="91">
        <f t="shared" si="28"/>
        <v>12500000</v>
      </c>
      <c r="M20" s="91">
        <f t="shared" si="29"/>
        <v>12500000</v>
      </c>
      <c r="N20" s="91">
        <f t="shared" si="30"/>
        <v>12500000</v>
      </c>
      <c r="O20" s="91">
        <f t="shared" si="31"/>
        <v>12500000</v>
      </c>
      <c r="P20" s="91">
        <f t="shared" si="32"/>
        <v>12500000</v>
      </c>
      <c r="Q20" s="91">
        <f t="shared" si="33"/>
        <v>12500000</v>
      </c>
      <c r="R20" s="91">
        <f t="shared" si="34"/>
        <v>12500000</v>
      </c>
      <c r="S20" s="91">
        <f t="shared" si="35"/>
        <v>12500000</v>
      </c>
      <c r="T20" s="91">
        <f t="shared" si="36"/>
        <v>12500000</v>
      </c>
      <c r="U20" s="91">
        <f t="shared" si="37"/>
        <v>12500000</v>
      </c>
      <c r="V20" s="91">
        <f t="shared" si="38"/>
        <v>12500000</v>
      </c>
      <c r="W20" s="91">
        <f t="shared" si="39"/>
        <v>12500000</v>
      </c>
      <c r="X20" s="91">
        <f t="shared" si="40"/>
        <v>12500000</v>
      </c>
      <c r="Y20" s="91">
        <f t="shared" si="41"/>
        <v>12500000</v>
      </c>
      <c r="Z20" s="93">
        <f t="shared" si="23"/>
        <v>250000000</v>
      </c>
      <c r="AA20" s="58"/>
      <c r="AB20" s="67"/>
      <c r="AC20" s="67"/>
      <c r="AD20" s="59"/>
      <c r="AE20" s="59"/>
      <c r="AF20" s="59"/>
      <c r="AG20" s="59"/>
    </row>
    <row r="21" spans="1:33">
      <c r="A21" s="38">
        <v>12</v>
      </c>
      <c r="B21" s="42"/>
      <c r="C21" s="43" t="s">
        <v>170</v>
      </c>
      <c r="D21" s="43"/>
      <c r="E21" s="70"/>
      <c r="F21" s="91">
        <v>1000000</v>
      </c>
      <c r="G21" s="91">
        <f t="shared" si="22"/>
        <v>1000000</v>
      </c>
      <c r="H21" s="91">
        <f t="shared" si="24"/>
        <v>1000000</v>
      </c>
      <c r="I21" s="91">
        <f t="shared" si="25"/>
        <v>1000000</v>
      </c>
      <c r="J21" s="91">
        <f t="shared" si="26"/>
        <v>1000000</v>
      </c>
      <c r="K21" s="91">
        <f t="shared" si="27"/>
        <v>1000000</v>
      </c>
      <c r="L21" s="91">
        <f t="shared" si="28"/>
        <v>1000000</v>
      </c>
      <c r="M21" s="91">
        <f t="shared" si="29"/>
        <v>1000000</v>
      </c>
      <c r="N21" s="91">
        <f t="shared" si="30"/>
        <v>1000000</v>
      </c>
      <c r="O21" s="91">
        <f t="shared" si="31"/>
        <v>1000000</v>
      </c>
      <c r="P21" s="91">
        <f t="shared" si="32"/>
        <v>1000000</v>
      </c>
      <c r="Q21" s="91">
        <f t="shared" si="33"/>
        <v>1000000</v>
      </c>
      <c r="R21" s="91">
        <f t="shared" si="34"/>
        <v>1000000</v>
      </c>
      <c r="S21" s="91">
        <f t="shared" si="35"/>
        <v>1000000</v>
      </c>
      <c r="T21" s="91">
        <f t="shared" si="36"/>
        <v>1000000</v>
      </c>
      <c r="U21" s="91">
        <f t="shared" si="37"/>
        <v>1000000</v>
      </c>
      <c r="V21" s="91">
        <f t="shared" si="38"/>
        <v>1000000</v>
      </c>
      <c r="W21" s="91">
        <f t="shared" si="39"/>
        <v>1000000</v>
      </c>
      <c r="X21" s="91">
        <f t="shared" si="40"/>
        <v>1000000</v>
      </c>
      <c r="Y21" s="91">
        <f t="shared" si="41"/>
        <v>1000000</v>
      </c>
      <c r="Z21" s="93">
        <f t="shared" si="23"/>
        <v>20000000</v>
      </c>
      <c r="AA21" s="58"/>
      <c r="AB21" s="67"/>
      <c r="AC21" s="67"/>
      <c r="AD21" s="59"/>
      <c r="AE21" s="59"/>
      <c r="AF21" s="59"/>
      <c r="AG21" s="59"/>
    </row>
    <row r="22" spans="1:33">
      <c r="A22" s="38">
        <v>13</v>
      </c>
      <c r="B22" s="42"/>
      <c r="C22" s="43" t="s">
        <v>166</v>
      </c>
      <c r="D22" s="43"/>
      <c r="E22" s="70"/>
      <c r="F22" s="91">
        <f>F195*F186*0.96*0.001</f>
        <v>23995455.395040002</v>
      </c>
      <c r="G22" s="91">
        <f>G195*G186*0.96*0.001</f>
        <v>25267701.415400632</v>
      </c>
      <c r="H22" s="91">
        <f t="shared" ref="H22:Y22" si="42">H195*H186*0.96*0.001</f>
        <v>25267701.415400632</v>
      </c>
      <c r="I22" s="91">
        <f t="shared" si="42"/>
        <v>25267701.415400632</v>
      </c>
      <c r="J22" s="91">
        <f t="shared" si="42"/>
        <v>25267701.415400632</v>
      </c>
      <c r="K22" s="91">
        <f t="shared" si="42"/>
        <v>25267701.415400632</v>
      </c>
      <c r="L22" s="91">
        <f t="shared" si="42"/>
        <v>25267701.415400632</v>
      </c>
      <c r="M22" s="91">
        <f t="shared" si="42"/>
        <v>25267701.415400632</v>
      </c>
      <c r="N22" s="91">
        <f t="shared" si="42"/>
        <v>25267701.415400632</v>
      </c>
      <c r="O22" s="91">
        <f t="shared" si="42"/>
        <v>25267701.415400632</v>
      </c>
      <c r="P22" s="91">
        <f t="shared" si="42"/>
        <v>25267701.415400632</v>
      </c>
      <c r="Q22" s="91">
        <f>Q195*Q186*0.96*0.001</f>
        <v>25267701.415400632</v>
      </c>
      <c r="R22" s="91">
        <f t="shared" si="42"/>
        <v>25267701.415400632</v>
      </c>
      <c r="S22" s="91">
        <f t="shared" si="42"/>
        <v>25267701.415400632</v>
      </c>
      <c r="T22" s="91">
        <f t="shared" si="42"/>
        <v>25267701.415400632</v>
      </c>
      <c r="U22" s="91">
        <f t="shared" si="42"/>
        <v>25267701.415400632</v>
      </c>
      <c r="V22" s="91">
        <f t="shared" si="42"/>
        <v>25267701.415400632</v>
      </c>
      <c r="W22" s="91">
        <f t="shared" si="42"/>
        <v>25267701.415400632</v>
      </c>
      <c r="X22" s="91">
        <f t="shared" si="42"/>
        <v>25267701.415400632</v>
      </c>
      <c r="Y22" s="91">
        <f t="shared" si="42"/>
        <v>25267701.415400632</v>
      </c>
      <c r="Z22" s="93">
        <f t="shared" si="23"/>
        <v>504081782.2876519</v>
      </c>
      <c r="AA22" s="58"/>
      <c r="AB22" s="67"/>
      <c r="AC22" s="67"/>
      <c r="AD22" s="59"/>
      <c r="AE22" s="59"/>
      <c r="AF22" s="59"/>
      <c r="AG22" s="59"/>
    </row>
    <row r="23" spans="1:33">
      <c r="A23" s="38">
        <v>14</v>
      </c>
      <c r="B23" s="42"/>
      <c r="C23" s="43"/>
      <c r="D23" s="43"/>
      <c r="E23" s="70"/>
      <c r="F23" s="91"/>
      <c r="G23" s="91"/>
      <c r="H23" s="92"/>
      <c r="I23" s="92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3"/>
      <c r="AA23" s="58"/>
      <c r="AB23" s="67"/>
      <c r="AC23" s="67"/>
      <c r="AD23" s="59"/>
      <c r="AE23" s="59"/>
      <c r="AF23" s="59"/>
      <c r="AG23" s="59"/>
    </row>
    <row r="24" spans="1:33">
      <c r="A24" s="38">
        <v>15</v>
      </c>
      <c r="B24" s="39" t="s">
        <v>6</v>
      </c>
      <c r="C24" s="40"/>
      <c r="D24" s="40"/>
      <c r="E24" s="116"/>
      <c r="F24" s="91"/>
      <c r="G24" s="91"/>
      <c r="H24" s="92"/>
      <c r="I24" s="92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3"/>
      <c r="AA24" s="58"/>
      <c r="AB24" s="67"/>
      <c r="AC24" s="67"/>
      <c r="AD24" s="59"/>
      <c r="AE24" s="59"/>
      <c r="AF24" s="59"/>
      <c r="AG24" s="59"/>
    </row>
    <row r="25" spans="1:33">
      <c r="A25" s="38">
        <v>17</v>
      </c>
      <c r="B25" s="42"/>
      <c r="C25" s="43" t="s">
        <v>167</v>
      </c>
      <c r="D25" s="43"/>
      <c r="E25" s="70"/>
      <c r="F25" s="91"/>
      <c r="G25" s="91"/>
      <c r="H25" s="92"/>
      <c r="I25" s="92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3">
        <f t="shared" ref="Z25:Z27" si="43">SUM(F25:Y25)</f>
        <v>0</v>
      </c>
      <c r="AA25" s="58"/>
      <c r="AB25" s="67"/>
      <c r="AC25" s="67"/>
      <c r="AD25" s="59"/>
      <c r="AE25" s="59"/>
      <c r="AF25" s="59"/>
      <c r="AG25" s="59"/>
    </row>
    <row r="26" spans="1:33">
      <c r="A26" s="38">
        <v>18</v>
      </c>
      <c r="B26" s="42"/>
      <c r="C26" s="43" t="s">
        <v>22</v>
      </c>
      <c r="D26" s="43"/>
      <c r="E26" s="70"/>
      <c r="F26" s="91"/>
      <c r="G26" s="91"/>
      <c r="H26" s="92"/>
      <c r="I26" s="92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3">
        <f t="shared" si="43"/>
        <v>0</v>
      </c>
      <c r="AA26" s="58"/>
      <c r="AB26" s="67"/>
      <c r="AC26" s="67"/>
      <c r="AD26" s="59"/>
      <c r="AE26" s="59"/>
      <c r="AF26" s="59"/>
      <c r="AG26" s="59"/>
    </row>
    <row r="27" spans="1:33">
      <c r="A27" s="38">
        <v>19</v>
      </c>
      <c r="B27" s="42"/>
      <c r="C27" s="43" t="s">
        <v>23</v>
      </c>
      <c r="D27" s="43"/>
      <c r="E27" s="70"/>
      <c r="F27" s="96"/>
      <c r="G27" s="91"/>
      <c r="H27" s="92"/>
      <c r="I27" s="92"/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93">
        <f t="shared" si="43"/>
        <v>0</v>
      </c>
      <c r="AA27" s="58"/>
      <c r="AB27" s="67"/>
      <c r="AC27" s="67"/>
      <c r="AD27" s="59"/>
      <c r="AE27" s="59"/>
      <c r="AF27" s="59"/>
      <c r="AG27" s="59"/>
    </row>
    <row r="28" spans="1:33">
      <c r="A28" s="38">
        <v>21</v>
      </c>
      <c r="B28" s="42"/>
      <c r="C28" s="43"/>
      <c r="D28" s="43"/>
      <c r="E28" s="70"/>
      <c r="F28" s="91"/>
      <c r="G28" s="91"/>
      <c r="H28" s="92"/>
      <c r="I28" s="92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3"/>
      <c r="AA28" s="58"/>
      <c r="AB28" s="67"/>
      <c r="AC28" s="67"/>
      <c r="AD28" s="59"/>
      <c r="AE28" s="59"/>
      <c r="AF28" s="59"/>
      <c r="AG28" s="59"/>
    </row>
    <row r="29" spans="1:33">
      <c r="A29" s="38">
        <v>22</v>
      </c>
      <c r="B29" s="44" t="s">
        <v>7</v>
      </c>
      <c r="C29" s="45"/>
      <c r="D29" s="45"/>
      <c r="E29" s="117"/>
      <c r="F29" s="93">
        <f>SUM(F14:F28)</f>
        <v>40134795.395040005</v>
      </c>
      <c r="G29" s="93">
        <f t="shared" ref="G29:Y29" si="44">SUM(G14:G28)</f>
        <v>41407041.415400632</v>
      </c>
      <c r="H29" s="93">
        <f t="shared" si="44"/>
        <v>41407041.415400632</v>
      </c>
      <c r="I29" s="93">
        <f t="shared" si="44"/>
        <v>41407041.415400632</v>
      </c>
      <c r="J29" s="93">
        <f t="shared" si="44"/>
        <v>38767701.415400632</v>
      </c>
      <c r="K29" s="93">
        <f t="shared" si="44"/>
        <v>38767701.415400632</v>
      </c>
      <c r="L29" s="93">
        <f t="shared" si="44"/>
        <v>38767701.415400632</v>
      </c>
      <c r="M29" s="93">
        <f t="shared" si="44"/>
        <v>38767701.415400632</v>
      </c>
      <c r="N29" s="93">
        <f t="shared" si="44"/>
        <v>38767701.415400632</v>
      </c>
      <c r="O29" s="93">
        <f t="shared" si="44"/>
        <v>38767701.415400632</v>
      </c>
      <c r="P29" s="93">
        <f t="shared" si="44"/>
        <v>38767701.415400632</v>
      </c>
      <c r="Q29" s="93">
        <f t="shared" si="44"/>
        <v>38767701.415400632</v>
      </c>
      <c r="R29" s="93">
        <f t="shared" si="44"/>
        <v>38767701.415400632</v>
      </c>
      <c r="S29" s="93">
        <f t="shared" si="44"/>
        <v>38767701.415400632</v>
      </c>
      <c r="T29" s="93">
        <f t="shared" si="44"/>
        <v>38767701.415400632</v>
      </c>
      <c r="U29" s="93">
        <f t="shared" si="44"/>
        <v>38767701.415400632</v>
      </c>
      <c r="V29" s="93">
        <f t="shared" si="44"/>
        <v>38767701.415400632</v>
      </c>
      <c r="W29" s="93">
        <f t="shared" si="44"/>
        <v>38767701.415400632</v>
      </c>
      <c r="X29" s="93">
        <f t="shared" si="44"/>
        <v>38767701.415400632</v>
      </c>
      <c r="Y29" s="93">
        <f t="shared" si="44"/>
        <v>38767701.415400632</v>
      </c>
      <c r="Z29" s="93">
        <f>SUM(F29:Y29)</f>
        <v>784639142.2876519</v>
      </c>
      <c r="AA29" s="58"/>
      <c r="AB29" s="67">
        <f>+Z29</f>
        <v>784639142.2876519</v>
      </c>
      <c r="AC29" s="76" t="s">
        <v>182</v>
      </c>
      <c r="AD29" s="59"/>
      <c r="AE29" s="59"/>
      <c r="AF29" s="59"/>
      <c r="AG29" s="59"/>
    </row>
    <row r="30" spans="1:33">
      <c r="A30" s="38">
        <v>23</v>
      </c>
      <c r="B30" s="44" t="s">
        <v>8</v>
      </c>
      <c r="C30" s="45"/>
      <c r="D30" s="45"/>
      <c r="E30" s="117"/>
      <c r="F30" s="93">
        <f>+F29+F12</f>
        <v>46705582.675040007</v>
      </c>
      <c r="G30" s="93">
        <f t="shared" ref="G30:Y30" si="45">+G29+G12</f>
        <v>43135350.090440646</v>
      </c>
      <c r="H30" s="93">
        <f t="shared" si="45"/>
        <v>42668879.202241279</v>
      </c>
      <c r="I30" s="93">
        <f t="shared" si="45"/>
        <v>-27702286.653958105</v>
      </c>
      <c r="J30" s="93">
        <f t="shared" si="45"/>
        <v>-28675431.096957467</v>
      </c>
      <c r="K30" s="93">
        <f t="shared" si="45"/>
        <v>-169052980.89995679</v>
      </c>
      <c r="L30" s="93">
        <f t="shared" si="45"/>
        <v>-240406162.58295619</v>
      </c>
      <c r="M30" s="93">
        <f t="shared" si="45"/>
        <v>-242173367.51595557</v>
      </c>
      <c r="N30" s="93">
        <f t="shared" si="45"/>
        <v>-243258735.56895494</v>
      </c>
      <c r="O30" s="93">
        <f t="shared" si="45"/>
        <v>-322232009.99195433</v>
      </c>
      <c r="P30" s="93">
        <f t="shared" si="45"/>
        <v>-333784646.66495371</v>
      </c>
      <c r="Q30" s="93">
        <f t="shared" si="45"/>
        <v>-434408501.83795309</v>
      </c>
      <c r="R30" s="93">
        <f t="shared" si="45"/>
        <v>-441261420.51095247</v>
      </c>
      <c r="S30" s="93">
        <f t="shared" si="45"/>
        <v>-452794663.93395185</v>
      </c>
      <c r="T30" s="93">
        <f t="shared" si="45"/>
        <v>-757608270.85695136</v>
      </c>
      <c r="U30" s="93">
        <f t="shared" si="45"/>
        <v>-749719806.26995075</v>
      </c>
      <c r="V30" s="93">
        <f t="shared" si="45"/>
        <v>-851445767.44295013</v>
      </c>
      <c r="W30" s="93">
        <f t="shared" si="45"/>
        <v>-845677464.86594951</v>
      </c>
      <c r="X30" s="93">
        <f t="shared" si="45"/>
        <v>-853120473.03894889</v>
      </c>
      <c r="Y30" s="93">
        <f t="shared" si="45"/>
        <v>-976019717.71194828</v>
      </c>
      <c r="Z30" s="93">
        <f>Z29+F9</f>
        <v>791209929.56765187</v>
      </c>
      <c r="AA30" s="58"/>
      <c r="AB30" s="67"/>
      <c r="AC30" s="67"/>
      <c r="AD30" s="59"/>
      <c r="AE30" s="59"/>
      <c r="AF30" s="59"/>
      <c r="AG30" s="59"/>
    </row>
    <row r="31" spans="1:33">
      <c r="A31" s="38">
        <v>24</v>
      </c>
      <c r="B31" s="42"/>
      <c r="C31" s="43"/>
      <c r="D31" s="43"/>
      <c r="E31" s="70"/>
      <c r="F31" s="91"/>
      <c r="G31" s="91"/>
      <c r="H31" s="92"/>
      <c r="I31" s="92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3"/>
      <c r="AA31" s="58"/>
      <c r="AB31" s="67"/>
      <c r="AC31" s="67"/>
      <c r="AD31" s="59"/>
      <c r="AE31" s="59"/>
      <c r="AF31" s="59"/>
      <c r="AG31" s="59"/>
    </row>
    <row r="32" spans="1:33">
      <c r="A32" s="38">
        <v>50</v>
      </c>
      <c r="B32" s="39" t="s">
        <v>9</v>
      </c>
      <c r="C32" s="43"/>
      <c r="D32" s="43"/>
      <c r="E32" s="70"/>
      <c r="F32" s="91"/>
      <c r="G32" s="91"/>
      <c r="H32" s="92"/>
      <c r="I32" s="92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3"/>
      <c r="AA32" s="58"/>
      <c r="AB32" s="77"/>
      <c r="AC32" s="67"/>
      <c r="AD32" s="59"/>
      <c r="AE32" s="59"/>
      <c r="AF32" s="59"/>
      <c r="AG32" s="59"/>
    </row>
    <row r="33" spans="1:33">
      <c r="A33" s="38">
        <v>51</v>
      </c>
      <c r="B33" s="39"/>
      <c r="C33" s="43" t="s">
        <v>24</v>
      </c>
      <c r="D33" s="43"/>
      <c r="E33" s="70"/>
      <c r="F33" s="91"/>
      <c r="G33" s="91"/>
      <c r="H33" s="91">
        <f>62218463*1.026</f>
        <v>63836143.038000003</v>
      </c>
      <c r="I33" s="92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3">
        <f t="shared" ref="Z33:Z44" si="46">SUM(F33:Y33)</f>
        <v>63836143.038000003</v>
      </c>
      <c r="AA33" s="58"/>
      <c r="AB33" s="77"/>
      <c r="AC33" s="67"/>
      <c r="AD33" s="59"/>
      <c r="AE33" s="59"/>
      <c r="AF33" s="59"/>
      <c r="AG33" s="59"/>
    </row>
    <row r="34" spans="1:33">
      <c r="A34" s="38">
        <v>52</v>
      </c>
      <c r="B34" s="39"/>
      <c r="C34" s="43" t="s">
        <v>25</v>
      </c>
      <c r="D34" s="43"/>
      <c r="E34" s="70"/>
      <c r="F34" s="91"/>
      <c r="G34" s="91"/>
      <c r="H34" s="92"/>
      <c r="I34" s="92"/>
      <c r="J34" s="91"/>
      <c r="K34" s="91">
        <v>68595855</v>
      </c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3">
        <f t="shared" si="46"/>
        <v>68595855</v>
      </c>
      <c r="AA34" s="58"/>
      <c r="AB34" s="77"/>
      <c r="AC34" s="67"/>
      <c r="AD34" s="59"/>
      <c r="AE34" s="59"/>
      <c r="AF34" s="59"/>
      <c r="AG34" s="59"/>
    </row>
    <row r="35" spans="1:33">
      <c r="A35" s="38">
        <v>53</v>
      </c>
      <c r="B35" s="39"/>
      <c r="C35" s="43" t="s">
        <v>26</v>
      </c>
      <c r="D35" s="43"/>
      <c r="E35" s="70"/>
      <c r="F35" s="91"/>
      <c r="G35" s="91"/>
      <c r="H35" s="92"/>
      <c r="I35" s="92"/>
      <c r="J35" s="91"/>
      <c r="K35" s="113"/>
      <c r="L35" s="91"/>
      <c r="M35" s="91"/>
      <c r="N35" s="91">
        <v>79408277</v>
      </c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3">
        <f t="shared" si="46"/>
        <v>79408277</v>
      </c>
      <c r="AA35" s="58"/>
      <c r="AB35" s="77"/>
      <c r="AC35" s="67"/>
      <c r="AD35" s="59"/>
      <c r="AE35" s="59"/>
      <c r="AF35" s="59"/>
      <c r="AG35" s="59"/>
    </row>
    <row r="36" spans="1:33">
      <c r="A36" s="38">
        <v>54</v>
      </c>
      <c r="B36" s="39"/>
      <c r="C36" s="43" t="s">
        <v>27</v>
      </c>
      <c r="D36" s="43"/>
      <c r="E36" s="70"/>
      <c r="F36" s="91"/>
      <c r="G36" s="91"/>
      <c r="H36" s="92"/>
      <c r="I36" s="92"/>
      <c r="J36" s="91"/>
      <c r="K36" s="91"/>
      <c r="L36" s="91"/>
      <c r="M36" s="91"/>
      <c r="N36" s="91"/>
      <c r="O36" s="91"/>
      <c r="P36" s="91">
        <v>87547625</v>
      </c>
      <c r="Q36" s="91"/>
      <c r="R36" s="91"/>
      <c r="S36" s="91"/>
      <c r="T36" s="91"/>
      <c r="U36" s="91"/>
      <c r="V36" s="91"/>
      <c r="W36" s="91"/>
      <c r="X36" s="91"/>
      <c r="Y36" s="91"/>
      <c r="Z36" s="93">
        <f t="shared" si="46"/>
        <v>87547625</v>
      </c>
      <c r="AA36" s="58"/>
      <c r="AB36" s="77"/>
      <c r="AC36" s="67"/>
      <c r="AD36" s="59"/>
      <c r="AE36" s="59"/>
      <c r="AF36" s="59"/>
      <c r="AG36" s="59"/>
    </row>
    <row r="37" spans="1:33">
      <c r="A37" s="38">
        <v>55</v>
      </c>
      <c r="B37" s="39"/>
      <c r="C37" s="43" t="s">
        <v>28</v>
      </c>
      <c r="D37" s="43"/>
      <c r="E37" s="70"/>
      <c r="F37" s="91"/>
      <c r="G37" s="91"/>
      <c r="H37" s="92"/>
      <c r="I37" s="92"/>
      <c r="J37" s="91"/>
      <c r="K37" s="91"/>
      <c r="L37" s="91"/>
      <c r="M37" s="91"/>
      <c r="N37" s="91"/>
      <c r="O37" s="91"/>
      <c r="P37" s="91"/>
      <c r="Q37" s="91"/>
      <c r="R37" s="91"/>
      <c r="S37" s="91">
        <v>101347320</v>
      </c>
      <c r="T37" s="91"/>
      <c r="U37" s="91"/>
      <c r="V37" s="91"/>
      <c r="W37" s="91"/>
      <c r="X37" s="91"/>
      <c r="Y37" s="91"/>
      <c r="Z37" s="93">
        <f t="shared" si="46"/>
        <v>101347320</v>
      </c>
      <c r="AA37" s="58"/>
      <c r="AB37" s="77"/>
      <c r="AC37" s="67"/>
      <c r="AD37" s="59"/>
      <c r="AE37" s="59"/>
      <c r="AF37" s="59"/>
      <c r="AG37" s="59"/>
    </row>
    <row r="38" spans="1:33">
      <c r="A38" s="38">
        <v>56</v>
      </c>
      <c r="B38" s="39"/>
      <c r="C38" s="43" t="s">
        <v>29</v>
      </c>
      <c r="D38" s="43"/>
      <c r="E38" s="70"/>
      <c r="F38" s="91"/>
      <c r="G38" s="91"/>
      <c r="H38" s="92"/>
      <c r="I38" s="92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>
        <v>111735420</v>
      </c>
      <c r="V38" s="91"/>
      <c r="W38" s="91"/>
      <c r="X38" s="91"/>
      <c r="Y38" s="91"/>
      <c r="Z38" s="93">
        <f t="shared" si="46"/>
        <v>111735420</v>
      </c>
      <c r="AA38" s="58"/>
      <c r="AB38" s="77"/>
      <c r="AC38" s="67"/>
      <c r="AD38" s="59"/>
      <c r="AE38" s="59"/>
      <c r="AF38" s="59"/>
      <c r="AG38" s="59"/>
    </row>
    <row r="39" spans="1:33">
      <c r="A39" s="38">
        <v>57</v>
      </c>
      <c r="B39" s="39"/>
      <c r="C39" s="43" t="s">
        <v>30</v>
      </c>
      <c r="D39" s="43"/>
      <c r="E39" s="70"/>
      <c r="F39" s="91"/>
      <c r="G39" s="91"/>
      <c r="H39" s="92"/>
      <c r="I39" s="92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>
        <v>129347716</v>
      </c>
      <c r="Y39" s="91">
        <v>129347716</v>
      </c>
      <c r="Z39" s="93">
        <f t="shared" si="46"/>
        <v>258695432</v>
      </c>
      <c r="AA39" s="58"/>
      <c r="AB39" s="77"/>
      <c r="AC39" s="67"/>
      <c r="AD39" s="59"/>
      <c r="AE39" s="59"/>
      <c r="AF39" s="59"/>
      <c r="AG39" s="59"/>
    </row>
    <row r="40" spans="1:33">
      <c r="A40" s="38">
        <v>58</v>
      </c>
      <c r="B40" s="39"/>
      <c r="C40" s="43" t="s">
        <v>31</v>
      </c>
      <c r="D40" s="43"/>
      <c r="E40" s="70"/>
      <c r="F40" s="91"/>
      <c r="G40" s="91"/>
      <c r="H40" s="92"/>
      <c r="I40" s="92"/>
      <c r="J40" s="91">
        <v>130828680</v>
      </c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3">
        <f t="shared" si="46"/>
        <v>130828680</v>
      </c>
      <c r="AA40" s="58"/>
      <c r="AB40" s="77"/>
      <c r="AC40" s="67"/>
      <c r="AD40" s="59"/>
      <c r="AE40" s="59"/>
      <c r="AF40" s="59"/>
      <c r="AG40" s="59"/>
    </row>
    <row r="41" spans="1:33">
      <c r="A41" s="38">
        <v>59</v>
      </c>
      <c r="B41" s="39"/>
      <c r="C41" s="43" t="s">
        <v>32</v>
      </c>
      <c r="D41" s="43"/>
      <c r="E41" s="70"/>
      <c r="F41" s="91"/>
      <c r="G41" s="91"/>
      <c r="H41" s="92"/>
      <c r="I41" s="92"/>
      <c r="J41" s="91"/>
      <c r="K41" s="91"/>
      <c r="L41" s="91"/>
      <c r="M41" s="91"/>
      <c r="N41" s="91"/>
      <c r="O41" s="91"/>
      <c r="P41" s="91"/>
      <c r="Q41" s="91"/>
      <c r="R41" s="91"/>
      <c r="S41" s="91">
        <v>202958222</v>
      </c>
      <c r="T41" s="91"/>
      <c r="U41" s="91"/>
      <c r="V41" s="91"/>
      <c r="W41" s="91"/>
      <c r="X41" s="91"/>
      <c r="Y41" s="91"/>
      <c r="Z41" s="93">
        <f t="shared" si="46"/>
        <v>202958222</v>
      </c>
      <c r="AA41" s="58"/>
      <c r="AB41" s="77"/>
      <c r="AC41" s="67"/>
      <c r="AD41" s="59"/>
      <c r="AE41" s="59"/>
      <c r="AF41" s="59"/>
      <c r="AG41" s="59"/>
    </row>
    <row r="42" spans="1:33">
      <c r="A42" s="38">
        <v>60</v>
      </c>
      <c r="B42" s="39"/>
      <c r="C42" s="43" t="s">
        <v>33</v>
      </c>
      <c r="D42" s="43"/>
      <c r="E42" s="70"/>
      <c r="F42" s="91"/>
      <c r="G42" s="91"/>
      <c r="H42" s="92"/>
      <c r="I42" s="92"/>
      <c r="J42" s="91"/>
      <c r="K42" s="91"/>
      <c r="L42" s="91"/>
      <c r="M42" s="91"/>
      <c r="N42" s="91"/>
      <c r="O42" s="91">
        <v>798892</v>
      </c>
      <c r="P42" s="91">
        <v>7190029</v>
      </c>
      <c r="Q42" s="91"/>
      <c r="R42" s="91"/>
      <c r="S42" s="91"/>
      <c r="T42" s="91"/>
      <c r="U42" s="91"/>
      <c r="V42" s="91"/>
      <c r="W42" s="91"/>
      <c r="X42" s="91"/>
      <c r="Y42" s="91"/>
      <c r="Z42" s="93">
        <f t="shared" si="46"/>
        <v>7988921</v>
      </c>
      <c r="AA42" s="58"/>
      <c r="AB42" s="77"/>
      <c r="AC42" s="67"/>
      <c r="AD42" s="59"/>
      <c r="AE42" s="59"/>
      <c r="AF42" s="59"/>
      <c r="AG42" s="59"/>
    </row>
    <row r="43" spans="1:33">
      <c r="A43" s="38">
        <v>61</v>
      </c>
      <c r="B43" s="39"/>
      <c r="C43" s="43" t="s">
        <v>34</v>
      </c>
      <c r="D43" s="43"/>
      <c r="E43" s="70"/>
      <c r="F43" s="91"/>
      <c r="G43" s="91"/>
      <c r="H43" s="92"/>
      <c r="I43" s="92"/>
      <c r="J43" s="91">
        <v>5000000</v>
      </c>
      <c r="K43" s="91"/>
      <c r="L43" s="91"/>
      <c r="M43" s="91"/>
      <c r="N43" s="91"/>
      <c r="O43" s="91"/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3">
        <f t="shared" si="46"/>
        <v>5000000</v>
      </c>
      <c r="AA43" s="58"/>
      <c r="AB43" s="77"/>
      <c r="AC43" s="67"/>
      <c r="AD43" s="59"/>
      <c r="AE43" s="59"/>
      <c r="AF43" s="59"/>
      <c r="AG43" s="59"/>
    </row>
    <row r="44" spans="1:33">
      <c r="A44" s="38">
        <v>62</v>
      </c>
      <c r="B44" s="39"/>
      <c r="C44" s="43" t="s">
        <v>35</v>
      </c>
      <c r="D44" s="43"/>
      <c r="E44" s="70"/>
      <c r="F44" s="91"/>
      <c r="G44" s="91"/>
      <c r="H44" s="92"/>
      <c r="I44" s="92"/>
      <c r="J44" s="91"/>
      <c r="K44" s="91"/>
      <c r="L44" s="91"/>
      <c r="M44" s="91"/>
      <c r="N44" s="91"/>
      <c r="O44" s="91"/>
      <c r="P44" s="91"/>
      <c r="Q44" s="91">
        <v>896635</v>
      </c>
      <c r="R44" s="91">
        <v>8069716</v>
      </c>
      <c r="S44" s="91"/>
      <c r="T44" s="91"/>
      <c r="U44" s="91"/>
      <c r="V44" s="91"/>
      <c r="W44" s="91"/>
      <c r="X44" s="91"/>
      <c r="Y44" s="91"/>
      <c r="Z44" s="93">
        <f t="shared" si="46"/>
        <v>8966351</v>
      </c>
      <c r="AA44" s="58"/>
      <c r="AB44" s="77"/>
      <c r="AC44" s="67"/>
      <c r="AD44" s="59"/>
      <c r="AE44" s="59"/>
      <c r="AF44" s="59"/>
      <c r="AG44" s="59"/>
    </row>
    <row r="45" spans="1:33">
      <c r="A45" s="38">
        <v>63</v>
      </c>
      <c r="B45" s="39"/>
      <c r="C45" s="43"/>
      <c r="D45" s="43"/>
      <c r="E45" s="70"/>
      <c r="F45" s="91"/>
      <c r="G45" s="91"/>
      <c r="H45" s="92"/>
      <c r="I45" s="92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3"/>
      <c r="AA45" s="58"/>
      <c r="AB45" s="67"/>
      <c r="AC45" s="67"/>
      <c r="AD45" s="59"/>
      <c r="AE45" s="59"/>
      <c r="AF45" s="59"/>
      <c r="AG45" s="59"/>
    </row>
    <row r="46" spans="1:33">
      <c r="A46" s="38">
        <v>64</v>
      </c>
      <c r="B46" s="44" t="s">
        <v>10</v>
      </c>
      <c r="C46" s="45"/>
      <c r="D46" s="45"/>
      <c r="E46" s="117"/>
      <c r="F46" s="93">
        <f>SUM(F32:F45)</f>
        <v>0</v>
      </c>
      <c r="G46" s="93">
        <f>SUM(G32:G45)</f>
        <v>0</v>
      </c>
      <c r="H46" s="93">
        <f t="shared" ref="H46:Y46" si="47">SUM(H32:H45)</f>
        <v>63836143.038000003</v>
      </c>
      <c r="I46" s="93">
        <f t="shared" si="47"/>
        <v>0</v>
      </c>
      <c r="J46" s="93">
        <f t="shared" si="47"/>
        <v>135828680</v>
      </c>
      <c r="K46" s="93">
        <f t="shared" si="47"/>
        <v>68595855</v>
      </c>
      <c r="L46" s="93">
        <f t="shared" si="47"/>
        <v>0</v>
      </c>
      <c r="M46" s="93">
        <f t="shared" si="47"/>
        <v>0</v>
      </c>
      <c r="N46" s="93">
        <f t="shared" si="47"/>
        <v>79408277</v>
      </c>
      <c r="O46" s="93">
        <f t="shared" si="47"/>
        <v>798892</v>
      </c>
      <c r="P46" s="93">
        <f t="shared" si="47"/>
        <v>94737654</v>
      </c>
      <c r="Q46" s="93">
        <f t="shared" si="47"/>
        <v>896635</v>
      </c>
      <c r="R46" s="93">
        <f t="shared" si="47"/>
        <v>8069716</v>
      </c>
      <c r="S46" s="93">
        <f t="shared" si="47"/>
        <v>304305542</v>
      </c>
      <c r="T46" s="93">
        <f t="shared" si="47"/>
        <v>0</v>
      </c>
      <c r="U46" s="93">
        <f t="shared" si="47"/>
        <v>111735420</v>
      </c>
      <c r="V46" s="93">
        <f t="shared" si="47"/>
        <v>0</v>
      </c>
      <c r="W46" s="93">
        <f t="shared" si="47"/>
        <v>0</v>
      </c>
      <c r="X46" s="93">
        <f t="shared" si="47"/>
        <v>129347716</v>
      </c>
      <c r="Y46" s="93">
        <f t="shared" si="47"/>
        <v>129347716</v>
      </c>
      <c r="Z46" s="93">
        <f>SUM(F46:Y46)</f>
        <v>1126908246.0380001</v>
      </c>
      <c r="AA46" s="58"/>
      <c r="AB46" s="67">
        <f>-Z46</f>
        <v>-1126908246.0380001</v>
      </c>
      <c r="AC46" s="67" t="s">
        <v>183</v>
      </c>
      <c r="AD46" s="59"/>
      <c r="AE46" s="59"/>
      <c r="AF46" s="59"/>
      <c r="AG46" s="59"/>
    </row>
    <row r="47" spans="1:33">
      <c r="A47" s="38">
        <v>65</v>
      </c>
      <c r="B47" s="47"/>
      <c r="C47" s="48"/>
      <c r="D47" s="48"/>
      <c r="E47" s="80"/>
      <c r="F47" s="97"/>
      <c r="G47" s="97"/>
      <c r="H47" s="98"/>
      <c r="I47" s="98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  <c r="V47" s="97"/>
      <c r="W47" s="97"/>
      <c r="X47" s="97"/>
      <c r="Y47" s="97"/>
      <c r="Z47" s="93"/>
      <c r="AA47" s="58"/>
      <c r="AB47" s="67"/>
      <c r="AC47" s="67"/>
      <c r="AD47" s="59"/>
      <c r="AE47" s="59"/>
      <c r="AF47" s="59"/>
      <c r="AG47" s="59"/>
    </row>
    <row r="48" spans="1:33">
      <c r="A48" s="38">
        <v>66</v>
      </c>
      <c r="B48" s="49" t="s">
        <v>11</v>
      </c>
      <c r="C48" s="48"/>
      <c r="D48" s="48"/>
      <c r="E48" s="80"/>
      <c r="F48" s="97"/>
      <c r="G48" s="97"/>
      <c r="H48" s="98"/>
      <c r="I48" s="98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3"/>
      <c r="AA48" s="58"/>
      <c r="AB48" s="67"/>
      <c r="AC48" s="67"/>
      <c r="AD48" s="59"/>
      <c r="AE48" s="59"/>
      <c r="AF48" s="59"/>
      <c r="AG48" s="59"/>
    </row>
    <row r="49" spans="1:33">
      <c r="A49" s="38">
        <v>67</v>
      </c>
      <c r="B49" s="49"/>
      <c r="C49" s="112">
        <v>30113</v>
      </c>
      <c r="D49" s="48" t="s">
        <v>217</v>
      </c>
      <c r="E49" s="80" t="s">
        <v>234</v>
      </c>
      <c r="F49" s="97">
        <v>1617289.58</v>
      </c>
      <c r="G49" s="97"/>
      <c r="H49" s="98"/>
      <c r="I49" s="98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3">
        <f t="shared" ref="Z49:Z106" si="48">SUM(F49:Y49)</f>
        <v>1617289.58</v>
      </c>
      <c r="AA49" s="58"/>
      <c r="AB49" s="67"/>
      <c r="AC49" s="67"/>
      <c r="AD49" s="59"/>
      <c r="AE49" s="59"/>
      <c r="AF49" s="59"/>
      <c r="AG49" s="59"/>
    </row>
    <row r="50" spans="1:33">
      <c r="A50" s="38">
        <v>68</v>
      </c>
      <c r="B50" s="49"/>
      <c r="C50" s="46">
        <v>30114</v>
      </c>
      <c r="D50" s="48" t="s">
        <v>218</v>
      </c>
      <c r="E50" s="80"/>
      <c r="F50" s="97">
        <v>20000</v>
      </c>
      <c r="G50" s="97"/>
      <c r="H50" s="98"/>
      <c r="I50" s="98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3">
        <f t="shared" si="48"/>
        <v>20000</v>
      </c>
      <c r="AA50" s="58"/>
      <c r="AB50" s="67"/>
      <c r="AC50" s="67"/>
      <c r="AD50" s="59"/>
      <c r="AE50" s="59"/>
      <c r="AF50" s="59"/>
      <c r="AG50" s="59"/>
    </row>
    <row r="51" spans="1:33">
      <c r="A51" s="68"/>
      <c r="B51" s="79"/>
      <c r="C51" s="71">
        <v>30513</v>
      </c>
      <c r="D51" s="48" t="s">
        <v>219</v>
      </c>
      <c r="E51" s="80"/>
      <c r="F51" s="98">
        <v>491396.4</v>
      </c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93">
        <f t="shared" si="48"/>
        <v>491396.4</v>
      </c>
      <c r="AA51" s="58"/>
      <c r="AB51" s="67"/>
      <c r="AC51" s="67"/>
      <c r="AD51" s="59"/>
      <c r="AE51" s="59"/>
      <c r="AF51" s="59"/>
      <c r="AG51" s="59"/>
    </row>
    <row r="52" spans="1:33">
      <c r="A52" s="68"/>
      <c r="B52" s="79"/>
      <c r="C52" s="71">
        <v>30712</v>
      </c>
      <c r="D52" s="48" t="s">
        <v>192</v>
      </c>
      <c r="E52" s="80"/>
      <c r="F52" s="98">
        <v>1839577.47</v>
      </c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  <c r="Y52" s="98"/>
      <c r="Z52" s="93">
        <f t="shared" si="48"/>
        <v>1839577.47</v>
      </c>
      <c r="AA52" s="58"/>
      <c r="AB52" s="67"/>
      <c r="AC52" s="67"/>
      <c r="AD52" s="59"/>
      <c r="AE52" s="59"/>
      <c r="AF52" s="59"/>
      <c r="AG52" s="59"/>
    </row>
    <row r="53" spans="1:33">
      <c r="A53" s="68"/>
      <c r="B53" s="79"/>
      <c r="C53" s="71">
        <v>30713</v>
      </c>
      <c r="D53" s="48" t="s">
        <v>220</v>
      </c>
      <c r="E53" s="80"/>
      <c r="F53" s="98">
        <v>811071.13</v>
      </c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  <c r="R53" s="98"/>
      <c r="S53" s="98"/>
      <c r="T53" s="98"/>
      <c r="U53" s="98"/>
      <c r="V53" s="98"/>
      <c r="W53" s="98"/>
      <c r="X53" s="98"/>
      <c r="Y53" s="98"/>
      <c r="Z53" s="93">
        <f t="shared" si="48"/>
        <v>811071.13</v>
      </c>
      <c r="AA53" s="58"/>
      <c r="AB53" s="67"/>
      <c r="AC53" s="67"/>
      <c r="AD53" s="59"/>
      <c r="AE53" s="59"/>
      <c r="AF53" s="59"/>
      <c r="AG53" s="59"/>
    </row>
    <row r="54" spans="1:33">
      <c r="A54" s="68"/>
      <c r="B54" s="79"/>
      <c r="C54" s="71">
        <v>31313</v>
      </c>
      <c r="D54" s="130" t="s">
        <v>221</v>
      </c>
      <c r="E54" s="80"/>
      <c r="F54" s="98">
        <v>75347</v>
      </c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8"/>
      <c r="T54" s="98"/>
      <c r="U54" s="98"/>
      <c r="V54" s="98"/>
      <c r="W54" s="98"/>
      <c r="X54" s="98"/>
      <c r="Y54" s="98"/>
      <c r="Z54" s="93">
        <f t="shared" si="48"/>
        <v>75347</v>
      </c>
      <c r="AA54" s="58"/>
      <c r="AB54" s="67"/>
      <c r="AC54" s="67"/>
      <c r="AD54" s="59"/>
      <c r="AE54" s="59"/>
      <c r="AF54" s="59"/>
      <c r="AG54" s="59"/>
    </row>
    <row r="55" spans="1:33">
      <c r="A55" s="68"/>
      <c r="B55" s="79"/>
      <c r="C55" s="71">
        <v>31413</v>
      </c>
      <c r="D55" s="80" t="s">
        <v>222</v>
      </c>
      <c r="E55" s="80"/>
      <c r="F55" s="98">
        <v>396400</v>
      </c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98"/>
      <c r="T55" s="98"/>
      <c r="U55" s="98"/>
      <c r="V55" s="98"/>
      <c r="W55" s="98"/>
      <c r="X55" s="98"/>
      <c r="Y55" s="98"/>
      <c r="Z55" s="93">
        <f t="shared" si="48"/>
        <v>396400</v>
      </c>
      <c r="AA55" s="58"/>
      <c r="AB55" s="67"/>
      <c r="AC55" s="67"/>
      <c r="AD55" s="59"/>
      <c r="AE55" s="59"/>
      <c r="AF55" s="59"/>
      <c r="AG55" s="59"/>
    </row>
    <row r="56" spans="1:33">
      <c r="A56" s="68"/>
      <c r="B56" s="79"/>
      <c r="C56" s="71">
        <v>31513</v>
      </c>
      <c r="D56" s="81" t="s">
        <v>223</v>
      </c>
      <c r="E56" s="81"/>
      <c r="F56" s="98">
        <v>90000</v>
      </c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98"/>
      <c r="U56" s="98"/>
      <c r="V56" s="98"/>
      <c r="W56" s="98"/>
      <c r="X56" s="98"/>
      <c r="Y56" s="98"/>
      <c r="Z56" s="93">
        <f t="shared" si="48"/>
        <v>90000</v>
      </c>
      <c r="AA56" s="58"/>
      <c r="AB56" s="67"/>
      <c r="AC56" s="67"/>
      <c r="AD56" s="59"/>
      <c r="AE56" s="59"/>
      <c r="AF56" s="59"/>
      <c r="AG56" s="59"/>
    </row>
    <row r="57" spans="1:33">
      <c r="A57" s="68"/>
      <c r="B57" s="79"/>
      <c r="C57" s="71">
        <v>33012</v>
      </c>
      <c r="D57" s="80" t="s">
        <v>194</v>
      </c>
      <c r="E57" s="80" t="s">
        <v>234</v>
      </c>
      <c r="F57" s="98">
        <v>98668.31</v>
      </c>
      <c r="G57" s="98"/>
      <c r="H57" s="98"/>
      <c r="I57" s="98"/>
      <c r="J57" s="98"/>
      <c r="K57" s="98"/>
      <c r="L57" s="98"/>
      <c r="M57" s="98"/>
      <c r="N57" s="98"/>
      <c r="O57" s="98"/>
      <c r="P57" s="98"/>
      <c r="Q57" s="98"/>
      <c r="R57" s="98"/>
      <c r="S57" s="98"/>
      <c r="T57" s="98"/>
      <c r="U57" s="98"/>
      <c r="V57" s="98"/>
      <c r="W57" s="98"/>
      <c r="X57" s="98"/>
      <c r="Y57" s="98"/>
      <c r="Z57" s="93">
        <f t="shared" si="48"/>
        <v>98668.31</v>
      </c>
      <c r="AA57" s="58"/>
      <c r="AB57" s="67"/>
      <c r="AC57" s="67"/>
      <c r="AD57" s="59"/>
      <c r="AE57" s="59"/>
      <c r="AF57" s="59"/>
      <c r="AG57" s="59"/>
    </row>
    <row r="58" spans="1:33">
      <c r="A58" s="68"/>
      <c r="B58" s="79"/>
      <c r="C58" s="71">
        <v>33112</v>
      </c>
      <c r="D58" s="80" t="s">
        <v>193</v>
      </c>
      <c r="E58" s="80" t="s">
        <v>234</v>
      </c>
      <c r="F58" s="98">
        <v>304178.31</v>
      </c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8"/>
      <c r="S58" s="98"/>
      <c r="T58" s="98"/>
      <c r="U58" s="98"/>
      <c r="V58" s="98"/>
      <c r="W58" s="98"/>
      <c r="X58" s="98"/>
      <c r="Y58" s="98"/>
      <c r="Z58" s="93">
        <f t="shared" si="48"/>
        <v>304178.31</v>
      </c>
      <c r="AA58" s="58"/>
      <c r="AB58" s="67"/>
      <c r="AC58" s="67"/>
      <c r="AD58" s="59"/>
      <c r="AE58" s="59"/>
      <c r="AF58" s="59"/>
      <c r="AG58" s="59"/>
    </row>
    <row r="59" spans="1:33">
      <c r="A59" s="68"/>
      <c r="B59" s="79"/>
      <c r="C59" s="71"/>
      <c r="D59" s="48" t="s">
        <v>47</v>
      </c>
      <c r="E59" s="80" t="s">
        <v>236</v>
      </c>
      <c r="F59" s="97"/>
      <c r="G59" s="97">
        <f>(2046947*1.04*1.04)-2213977.88</f>
        <v>-4.799999762326479E-3</v>
      </c>
      <c r="H59" s="97">
        <f>2046947*1.04*1.04</f>
        <v>2213977.8752000001</v>
      </c>
      <c r="I59" s="98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3">
        <f t="shared" si="48"/>
        <v>2213977.8704000004</v>
      </c>
      <c r="AA59" s="58"/>
      <c r="AB59" s="67"/>
      <c r="AC59" s="67"/>
      <c r="AD59" s="59"/>
      <c r="AE59" s="59"/>
      <c r="AF59" s="59"/>
      <c r="AG59" s="59"/>
    </row>
    <row r="60" spans="1:33">
      <c r="A60" s="68"/>
      <c r="B60" s="79"/>
      <c r="C60" s="71"/>
      <c r="D60" s="80" t="s">
        <v>240</v>
      </c>
      <c r="E60" s="80"/>
      <c r="F60" s="129">
        <v>90000</v>
      </c>
      <c r="G60" s="98">
        <v>1000000</v>
      </c>
      <c r="H60" s="98"/>
      <c r="I60" s="98"/>
      <c r="J60" s="98"/>
      <c r="K60" s="98"/>
      <c r="L60" s="98"/>
      <c r="M60" s="98"/>
      <c r="N60" s="98"/>
      <c r="O60" s="98"/>
      <c r="P60" s="98"/>
      <c r="Q60" s="98"/>
      <c r="R60" s="98"/>
      <c r="S60" s="98"/>
      <c r="T60" s="98"/>
      <c r="U60" s="98"/>
      <c r="V60" s="98"/>
      <c r="W60" s="98"/>
      <c r="X60" s="98"/>
      <c r="Y60" s="98"/>
      <c r="Z60" s="93">
        <f t="shared" si="48"/>
        <v>1090000</v>
      </c>
      <c r="AA60" s="58"/>
      <c r="AB60" s="67"/>
      <c r="AC60" s="67"/>
      <c r="AD60" s="59"/>
      <c r="AE60" s="59"/>
      <c r="AF60" s="59"/>
      <c r="AG60" s="59"/>
    </row>
    <row r="61" spans="1:33">
      <c r="A61" s="38">
        <v>70</v>
      </c>
      <c r="B61" s="49"/>
      <c r="C61" s="46"/>
      <c r="D61" s="48" t="s">
        <v>48</v>
      </c>
      <c r="E61" s="80" t="s">
        <v>234</v>
      </c>
      <c r="F61" s="91"/>
      <c r="G61" s="128">
        <f>3700000-3700000</f>
        <v>0</v>
      </c>
      <c r="H61" s="91">
        <v>3700000</v>
      </c>
      <c r="I61" s="92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93">
        <f t="shared" si="48"/>
        <v>3700000</v>
      </c>
      <c r="AA61" s="58"/>
      <c r="AB61" s="67"/>
      <c r="AC61" s="67"/>
      <c r="AD61" s="59"/>
      <c r="AE61" s="59"/>
      <c r="AF61" s="59"/>
      <c r="AG61" s="59"/>
    </row>
    <row r="62" spans="1:33">
      <c r="A62" s="38">
        <v>71</v>
      </c>
      <c r="B62" s="49"/>
      <c r="C62" s="46"/>
      <c r="D62" s="48" t="s">
        <v>49</v>
      </c>
      <c r="E62" s="80" t="s">
        <v>234</v>
      </c>
      <c r="F62" s="91"/>
      <c r="G62" s="128">
        <f>1800000-500000</f>
        <v>1300000</v>
      </c>
      <c r="H62" s="92"/>
      <c r="I62" s="92"/>
      <c r="J62" s="91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3">
        <f t="shared" si="48"/>
        <v>1300000</v>
      </c>
      <c r="AA62" s="58"/>
      <c r="AB62" s="67"/>
      <c r="AC62" s="67"/>
      <c r="AD62" s="59"/>
      <c r="AE62" s="59"/>
      <c r="AF62" s="59"/>
      <c r="AG62" s="59"/>
    </row>
    <row r="63" spans="1:33">
      <c r="A63" s="38">
        <v>72</v>
      </c>
      <c r="B63" s="49"/>
      <c r="C63" s="46"/>
      <c r="D63" s="48" t="s">
        <v>50</v>
      </c>
      <c r="E63" s="80" t="s">
        <v>234</v>
      </c>
      <c r="F63" s="91"/>
      <c r="G63" s="97"/>
      <c r="H63" s="98"/>
      <c r="I63" s="98"/>
      <c r="J63" s="91">
        <v>3700000</v>
      </c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7"/>
      <c r="Z63" s="93">
        <f t="shared" si="48"/>
        <v>3700000</v>
      </c>
      <c r="AA63" s="58"/>
      <c r="AB63" s="67"/>
      <c r="AC63" s="67"/>
      <c r="AD63" s="59"/>
      <c r="AE63" s="59"/>
      <c r="AF63" s="59"/>
      <c r="AG63" s="59"/>
    </row>
    <row r="64" spans="1:33">
      <c r="A64" s="38">
        <v>79</v>
      </c>
      <c r="B64" s="47"/>
      <c r="C64" s="46"/>
      <c r="D64" s="51" t="s">
        <v>106</v>
      </c>
      <c r="E64" s="80" t="s">
        <v>236</v>
      </c>
      <c r="F64" s="99"/>
      <c r="G64" s="97">
        <f>145000-145000</f>
        <v>0</v>
      </c>
      <c r="H64" s="97">
        <v>145000</v>
      </c>
      <c r="I64" s="98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93">
        <f t="shared" si="48"/>
        <v>145000</v>
      </c>
      <c r="AA64" s="58"/>
      <c r="AB64" s="67"/>
      <c r="AC64" s="67"/>
      <c r="AD64" s="59"/>
      <c r="AE64" s="59"/>
      <c r="AF64" s="59"/>
      <c r="AG64" s="59"/>
    </row>
    <row r="65" spans="1:33">
      <c r="A65" s="38">
        <v>80</v>
      </c>
      <c r="B65" s="47"/>
      <c r="C65" s="46"/>
      <c r="D65" s="28" t="s">
        <v>108</v>
      </c>
      <c r="E65" s="80" t="s">
        <v>236</v>
      </c>
      <c r="F65" s="97"/>
      <c r="G65" s="127">
        <f>937000-937000</f>
        <v>0</v>
      </c>
      <c r="H65" s="97">
        <v>937000</v>
      </c>
      <c r="I65" s="98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7"/>
      <c r="Z65" s="93">
        <f t="shared" si="48"/>
        <v>937000</v>
      </c>
      <c r="AA65" s="58"/>
      <c r="AB65" s="67"/>
      <c r="AC65" s="67"/>
      <c r="AD65" s="59"/>
      <c r="AE65" s="59"/>
      <c r="AF65" s="59"/>
      <c r="AG65" s="59"/>
    </row>
    <row r="66" spans="1:33">
      <c r="A66" s="38">
        <v>81</v>
      </c>
      <c r="B66" s="47"/>
      <c r="C66" s="46"/>
      <c r="D66" s="29" t="s">
        <v>107</v>
      </c>
      <c r="E66" s="80" t="s">
        <v>236</v>
      </c>
      <c r="F66" s="97"/>
      <c r="G66" s="97"/>
      <c r="H66" s="98"/>
      <c r="I66" s="98"/>
      <c r="J66" s="97">
        <v>2600000</v>
      </c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7"/>
      <c r="Z66" s="93">
        <f t="shared" si="48"/>
        <v>2600000</v>
      </c>
      <c r="AA66" s="58"/>
      <c r="AB66" s="67"/>
      <c r="AC66" s="67"/>
      <c r="AD66" s="59"/>
      <c r="AE66" s="59"/>
      <c r="AF66" s="59"/>
      <c r="AG66" s="59"/>
    </row>
    <row r="67" spans="1:33">
      <c r="A67" s="38">
        <v>82</v>
      </c>
      <c r="B67" s="47"/>
      <c r="C67" s="46"/>
      <c r="D67" s="29" t="s">
        <v>109</v>
      </c>
      <c r="E67" s="80" t="s">
        <v>236</v>
      </c>
      <c r="F67" s="97"/>
      <c r="G67" s="97"/>
      <c r="H67" s="98"/>
      <c r="I67" s="98"/>
      <c r="J67" s="97">
        <v>326000</v>
      </c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3">
        <f t="shared" si="48"/>
        <v>326000</v>
      </c>
      <c r="AA67" s="58"/>
      <c r="AB67" s="67"/>
      <c r="AC67" s="67"/>
      <c r="AD67" s="59"/>
      <c r="AE67" s="59"/>
      <c r="AF67" s="59"/>
      <c r="AG67" s="59"/>
    </row>
    <row r="68" spans="1:33">
      <c r="A68" s="38">
        <v>83</v>
      </c>
      <c r="B68" s="47"/>
      <c r="C68" s="46"/>
      <c r="D68" s="29" t="s">
        <v>110</v>
      </c>
      <c r="E68" s="80" t="s">
        <v>236</v>
      </c>
      <c r="F68" s="97"/>
      <c r="G68" s="97"/>
      <c r="H68" s="98"/>
      <c r="I68" s="98"/>
      <c r="J68" s="97"/>
      <c r="K68" s="97">
        <v>2117000</v>
      </c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3">
        <f t="shared" si="48"/>
        <v>2117000</v>
      </c>
      <c r="AA68" s="58"/>
      <c r="AB68" s="67"/>
      <c r="AC68" s="67"/>
      <c r="AD68" s="59"/>
      <c r="AE68" s="59"/>
      <c r="AF68" s="59"/>
      <c r="AG68" s="59"/>
    </row>
    <row r="69" spans="1:33">
      <c r="A69" s="38">
        <v>84</v>
      </c>
      <c r="B69" s="47"/>
      <c r="C69" s="46"/>
      <c r="D69" s="29" t="s">
        <v>111</v>
      </c>
      <c r="E69" s="80" t="s">
        <v>236</v>
      </c>
      <c r="F69" s="97"/>
      <c r="G69" s="97"/>
      <c r="H69" s="98"/>
      <c r="I69" s="98"/>
      <c r="J69" s="97"/>
      <c r="K69" s="97"/>
      <c r="L69" s="97">
        <v>2917000</v>
      </c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3">
        <f t="shared" si="48"/>
        <v>2917000</v>
      </c>
      <c r="AA69" s="58"/>
      <c r="AB69" s="67"/>
      <c r="AC69" s="67"/>
      <c r="AD69" s="59"/>
      <c r="AE69" s="59"/>
      <c r="AF69" s="59"/>
      <c r="AG69" s="59"/>
    </row>
    <row r="70" spans="1:33">
      <c r="A70" s="38">
        <v>85</v>
      </c>
      <c r="B70" s="47"/>
      <c r="C70" s="46"/>
      <c r="D70" s="29" t="s">
        <v>112</v>
      </c>
      <c r="E70" s="80" t="s">
        <v>236</v>
      </c>
      <c r="F70" s="97"/>
      <c r="G70" s="97"/>
      <c r="H70" s="98"/>
      <c r="I70" s="98"/>
      <c r="J70" s="97"/>
      <c r="K70" s="97"/>
      <c r="L70" s="97"/>
      <c r="M70" s="97">
        <v>1522000</v>
      </c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7"/>
      <c r="Z70" s="93">
        <f t="shared" si="48"/>
        <v>1522000</v>
      </c>
      <c r="AA70" s="58"/>
      <c r="AB70" s="67"/>
      <c r="AC70" s="67"/>
      <c r="AD70" s="59"/>
      <c r="AE70" s="59"/>
      <c r="AF70" s="59"/>
      <c r="AG70" s="59"/>
    </row>
    <row r="71" spans="1:33">
      <c r="A71" s="38">
        <v>86</v>
      </c>
      <c r="B71" s="47"/>
      <c r="C71" s="46"/>
      <c r="D71" s="29" t="s">
        <v>113</v>
      </c>
      <c r="E71" s="80" t="s">
        <v>236</v>
      </c>
      <c r="F71" s="97"/>
      <c r="G71" s="97"/>
      <c r="H71" s="98"/>
      <c r="I71" s="98"/>
      <c r="J71" s="97"/>
      <c r="K71" s="97"/>
      <c r="L71" s="97"/>
      <c r="M71" s="97">
        <v>1269000</v>
      </c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7"/>
      <c r="Z71" s="93">
        <f t="shared" si="48"/>
        <v>1269000</v>
      </c>
      <c r="AA71" s="58"/>
      <c r="AB71" s="67"/>
      <c r="AC71" s="67"/>
      <c r="AD71" s="59"/>
      <c r="AE71" s="59"/>
      <c r="AF71" s="59"/>
      <c r="AG71" s="59"/>
    </row>
    <row r="72" spans="1:33">
      <c r="A72" s="38">
        <v>87</v>
      </c>
      <c r="B72" s="47"/>
      <c r="C72" s="46"/>
      <c r="D72" s="29" t="s">
        <v>114</v>
      </c>
      <c r="E72" s="80" t="s">
        <v>236</v>
      </c>
      <c r="F72" s="97"/>
      <c r="G72" s="97"/>
      <c r="H72" s="98"/>
      <c r="I72" s="98"/>
      <c r="J72" s="97"/>
      <c r="K72" s="97"/>
      <c r="L72" s="97"/>
      <c r="M72" s="97"/>
      <c r="N72" s="97">
        <v>1110000</v>
      </c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7"/>
      <c r="Z72" s="93">
        <f t="shared" si="48"/>
        <v>1110000</v>
      </c>
      <c r="AA72" s="58"/>
      <c r="AB72" s="67"/>
      <c r="AC72" s="67"/>
      <c r="AD72" s="59"/>
      <c r="AE72" s="59"/>
      <c r="AF72" s="59"/>
      <c r="AG72" s="59"/>
    </row>
    <row r="73" spans="1:33">
      <c r="A73" s="38">
        <v>88</v>
      </c>
      <c r="B73" s="47"/>
      <c r="C73" s="46"/>
      <c r="D73" s="29" t="s">
        <v>115</v>
      </c>
      <c r="E73" s="80" t="s">
        <v>236</v>
      </c>
      <c r="F73" s="97"/>
      <c r="G73" s="97"/>
      <c r="H73" s="98"/>
      <c r="I73" s="98"/>
      <c r="J73" s="97"/>
      <c r="K73" s="97"/>
      <c r="L73" s="97"/>
      <c r="M73" s="97"/>
      <c r="N73" s="97"/>
      <c r="O73" s="97">
        <v>5947000</v>
      </c>
      <c r="P73" s="97"/>
      <c r="Q73" s="97"/>
      <c r="R73" s="97"/>
      <c r="S73" s="97"/>
      <c r="T73" s="97"/>
      <c r="U73" s="97"/>
      <c r="V73" s="97"/>
      <c r="W73" s="97"/>
      <c r="X73" s="97"/>
      <c r="Y73" s="97"/>
      <c r="Z73" s="93">
        <f t="shared" si="48"/>
        <v>5947000</v>
      </c>
      <c r="AA73" s="58"/>
      <c r="AB73" s="67"/>
      <c r="AC73" s="67"/>
      <c r="AD73" s="59"/>
      <c r="AE73" s="59"/>
      <c r="AF73" s="59"/>
      <c r="AG73" s="59"/>
    </row>
    <row r="74" spans="1:33">
      <c r="A74" s="38">
        <v>89</v>
      </c>
      <c r="B74" s="47"/>
      <c r="C74" s="46"/>
      <c r="D74" s="29" t="s">
        <v>116</v>
      </c>
      <c r="E74" s="80" t="s">
        <v>236</v>
      </c>
      <c r="F74" s="97"/>
      <c r="G74" s="97"/>
      <c r="H74" s="98"/>
      <c r="I74" s="98"/>
      <c r="J74" s="97"/>
      <c r="K74" s="97"/>
      <c r="L74" s="97"/>
      <c r="M74" s="97"/>
      <c r="N74" s="97"/>
      <c r="O74" s="97">
        <v>3083000</v>
      </c>
      <c r="P74" s="97"/>
      <c r="Q74" s="97"/>
      <c r="R74" s="97"/>
      <c r="S74" s="97"/>
      <c r="T74" s="97"/>
      <c r="U74" s="97"/>
      <c r="V74" s="97"/>
      <c r="W74" s="97"/>
      <c r="X74" s="97"/>
      <c r="Y74" s="97"/>
      <c r="Z74" s="93">
        <f t="shared" si="48"/>
        <v>3083000</v>
      </c>
      <c r="AA74" s="58"/>
      <c r="AB74" s="67"/>
      <c r="AC74" s="67"/>
      <c r="AD74" s="59"/>
      <c r="AE74" s="59"/>
      <c r="AF74" s="59"/>
      <c r="AG74" s="59"/>
    </row>
    <row r="75" spans="1:33">
      <c r="A75" s="38">
        <v>90</v>
      </c>
      <c r="B75" s="47"/>
      <c r="C75" s="46"/>
      <c r="D75" s="29" t="s">
        <v>117</v>
      </c>
      <c r="E75" s="80" t="s">
        <v>236</v>
      </c>
      <c r="F75" s="97"/>
      <c r="G75" s="97"/>
      <c r="H75" s="98"/>
      <c r="I75" s="98"/>
      <c r="J75" s="97"/>
      <c r="K75" s="97"/>
      <c r="L75" s="97"/>
      <c r="M75" s="97"/>
      <c r="N75" s="97"/>
      <c r="O75" s="97">
        <v>2600000</v>
      </c>
      <c r="P75" s="97"/>
      <c r="Q75" s="97"/>
      <c r="R75" s="97"/>
      <c r="S75" s="97"/>
      <c r="T75" s="97"/>
      <c r="U75" s="97"/>
      <c r="V75" s="97"/>
      <c r="W75" s="97"/>
      <c r="X75" s="97"/>
      <c r="Y75" s="97"/>
      <c r="Z75" s="93">
        <f t="shared" si="48"/>
        <v>2600000</v>
      </c>
      <c r="AA75" s="58"/>
      <c r="AB75" s="67"/>
      <c r="AC75" s="67"/>
      <c r="AD75" s="59"/>
      <c r="AE75" s="59"/>
      <c r="AF75" s="59"/>
      <c r="AG75" s="59"/>
    </row>
    <row r="76" spans="1:33">
      <c r="A76" s="38">
        <v>91</v>
      </c>
      <c r="B76" s="47"/>
      <c r="C76" s="46"/>
      <c r="D76" s="29" t="s">
        <v>118</v>
      </c>
      <c r="E76" s="80" t="s">
        <v>236</v>
      </c>
      <c r="F76" s="97"/>
      <c r="G76" s="97"/>
      <c r="H76" s="98"/>
      <c r="I76" s="98"/>
      <c r="J76" s="97"/>
      <c r="K76" s="97"/>
      <c r="L76" s="97"/>
      <c r="M76" s="97"/>
      <c r="N76" s="97"/>
      <c r="O76" s="97">
        <v>2360000</v>
      </c>
      <c r="P76" s="97"/>
      <c r="Q76" s="97"/>
      <c r="R76" s="97"/>
      <c r="S76" s="97"/>
      <c r="T76" s="97"/>
      <c r="U76" s="97"/>
      <c r="V76" s="97"/>
      <c r="W76" s="97"/>
      <c r="X76" s="97"/>
      <c r="Y76" s="97"/>
      <c r="Z76" s="93">
        <f t="shared" si="48"/>
        <v>2360000</v>
      </c>
      <c r="AA76" s="58"/>
      <c r="AB76" s="67"/>
      <c r="AC76" s="67"/>
      <c r="AD76" s="59"/>
      <c r="AE76" s="59"/>
      <c r="AF76" s="59"/>
      <c r="AG76" s="59"/>
    </row>
    <row r="77" spans="1:33">
      <c r="A77" s="38">
        <v>92</v>
      </c>
      <c r="B77" s="47"/>
      <c r="C77" s="46"/>
      <c r="D77" s="29" t="s">
        <v>119</v>
      </c>
      <c r="E77" s="80" t="s">
        <v>236</v>
      </c>
      <c r="F77" s="97"/>
      <c r="G77" s="97"/>
      <c r="H77" s="98"/>
      <c r="I77" s="98"/>
      <c r="J77" s="97"/>
      <c r="K77" s="97"/>
      <c r="L77" s="97"/>
      <c r="M77" s="97"/>
      <c r="N77" s="97"/>
      <c r="O77" s="97">
        <v>2250000</v>
      </c>
      <c r="P77" s="97"/>
      <c r="Q77" s="97"/>
      <c r="R77" s="97"/>
      <c r="S77" s="97"/>
      <c r="T77" s="97"/>
      <c r="U77" s="97"/>
      <c r="V77" s="97"/>
      <c r="W77" s="97"/>
      <c r="X77" s="97"/>
      <c r="Y77" s="97"/>
      <c r="Z77" s="93">
        <f t="shared" si="48"/>
        <v>2250000</v>
      </c>
      <c r="AA77" s="58"/>
      <c r="AB77" s="67"/>
      <c r="AC77" s="67"/>
      <c r="AD77" s="59"/>
      <c r="AE77" s="59"/>
      <c r="AF77" s="59"/>
      <c r="AG77" s="59"/>
    </row>
    <row r="78" spans="1:33">
      <c r="A78" s="38">
        <v>93</v>
      </c>
      <c r="B78" s="47"/>
      <c r="C78" s="46"/>
      <c r="D78" s="29" t="s">
        <v>120</v>
      </c>
      <c r="E78" s="80" t="s">
        <v>236</v>
      </c>
      <c r="F78" s="97"/>
      <c r="G78" s="97"/>
      <c r="H78" s="98"/>
      <c r="I78" s="98"/>
      <c r="J78" s="97"/>
      <c r="K78" s="97"/>
      <c r="L78" s="97"/>
      <c r="M78" s="97"/>
      <c r="N78" s="97"/>
      <c r="O78" s="97"/>
      <c r="P78" s="97">
        <v>2257000</v>
      </c>
      <c r="Q78" s="97"/>
      <c r="R78" s="97"/>
      <c r="S78" s="97"/>
      <c r="T78" s="97"/>
      <c r="U78" s="97"/>
      <c r="V78" s="97"/>
      <c r="W78" s="97"/>
      <c r="X78" s="97"/>
      <c r="Y78" s="97"/>
      <c r="Z78" s="93">
        <f t="shared" si="48"/>
        <v>2257000</v>
      </c>
      <c r="AA78" s="58"/>
      <c r="AB78" s="67"/>
      <c r="AC78" s="67"/>
      <c r="AD78" s="59"/>
      <c r="AE78" s="59"/>
      <c r="AF78" s="59"/>
      <c r="AG78" s="59"/>
    </row>
    <row r="79" spans="1:33">
      <c r="A79" s="38">
        <v>94</v>
      </c>
      <c r="B79" s="47"/>
      <c r="C79" s="46"/>
      <c r="D79" s="29" t="s">
        <v>121</v>
      </c>
      <c r="E79" s="80" t="s">
        <v>236</v>
      </c>
      <c r="F79" s="97"/>
      <c r="G79" s="97"/>
      <c r="H79" s="98"/>
      <c r="I79" s="98"/>
      <c r="J79" s="97"/>
      <c r="K79" s="97"/>
      <c r="L79" s="97"/>
      <c r="M79" s="97"/>
      <c r="N79" s="97"/>
      <c r="O79" s="97"/>
      <c r="P79" s="97">
        <v>1808000</v>
      </c>
      <c r="Q79" s="97"/>
      <c r="R79" s="97"/>
      <c r="S79" s="97"/>
      <c r="T79" s="97"/>
      <c r="U79" s="97"/>
      <c r="V79" s="97"/>
      <c r="W79" s="97"/>
      <c r="X79" s="97"/>
      <c r="Y79" s="97"/>
      <c r="Z79" s="93">
        <f t="shared" si="48"/>
        <v>1808000</v>
      </c>
      <c r="AA79" s="58"/>
      <c r="AB79" s="67"/>
      <c r="AC79" s="67"/>
      <c r="AD79" s="59"/>
      <c r="AE79" s="59"/>
      <c r="AF79" s="59"/>
      <c r="AG79" s="59"/>
    </row>
    <row r="80" spans="1:33">
      <c r="A80" s="38">
        <v>95</v>
      </c>
      <c r="B80" s="47"/>
      <c r="C80" s="46"/>
      <c r="D80" s="29" t="s">
        <v>122</v>
      </c>
      <c r="E80" s="80" t="s">
        <v>236</v>
      </c>
      <c r="F80" s="97"/>
      <c r="G80" s="97"/>
      <c r="H80" s="98"/>
      <c r="I80" s="98"/>
      <c r="J80" s="97"/>
      <c r="K80" s="97"/>
      <c r="L80" s="97"/>
      <c r="M80" s="97"/>
      <c r="N80" s="97"/>
      <c r="O80" s="97"/>
      <c r="P80" s="97">
        <v>1626000</v>
      </c>
      <c r="Q80" s="97"/>
      <c r="R80" s="97"/>
      <c r="S80" s="97"/>
      <c r="T80" s="97"/>
      <c r="U80" s="97"/>
      <c r="V80" s="97"/>
      <c r="W80" s="97"/>
      <c r="X80" s="97"/>
      <c r="Y80" s="97"/>
      <c r="Z80" s="93">
        <f t="shared" si="48"/>
        <v>1626000</v>
      </c>
      <c r="AA80" s="58"/>
      <c r="AB80" s="67"/>
      <c r="AC80" s="67"/>
      <c r="AD80" s="59"/>
      <c r="AE80" s="59"/>
      <c r="AF80" s="59"/>
      <c r="AG80" s="59"/>
    </row>
    <row r="81" spans="1:33">
      <c r="A81" s="38">
        <v>96</v>
      </c>
      <c r="B81" s="47"/>
      <c r="C81" s="46"/>
      <c r="D81" s="29" t="s">
        <v>123</v>
      </c>
      <c r="E81" s="80" t="s">
        <v>236</v>
      </c>
      <c r="F81" s="97"/>
      <c r="G81" s="97"/>
      <c r="H81" s="98"/>
      <c r="I81" s="98"/>
      <c r="J81" s="97"/>
      <c r="K81" s="97"/>
      <c r="L81" s="97"/>
      <c r="M81" s="97"/>
      <c r="N81" s="97"/>
      <c r="O81" s="97"/>
      <c r="P81" s="97">
        <v>1597000</v>
      </c>
      <c r="Q81" s="97"/>
      <c r="R81" s="97"/>
      <c r="S81" s="97"/>
      <c r="T81" s="97"/>
      <c r="U81" s="97"/>
      <c r="V81" s="97"/>
      <c r="W81" s="97"/>
      <c r="X81" s="97"/>
      <c r="Y81" s="97"/>
      <c r="Z81" s="93">
        <f t="shared" si="48"/>
        <v>1597000</v>
      </c>
      <c r="AA81" s="58"/>
      <c r="AB81" s="67"/>
      <c r="AC81" s="67"/>
      <c r="AD81" s="59"/>
      <c r="AE81" s="59"/>
      <c r="AF81" s="59"/>
      <c r="AG81" s="59"/>
    </row>
    <row r="82" spans="1:33">
      <c r="A82" s="38">
        <v>97</v>
      </c>
      <c r="B82" s="47"/>
      <c r="C82" s="46"/>
      <c r="D82" s="29" t="s">
        <v>111</v>
      </c>
      <c r="E82" s="80" t="s">
        <v>236</v>
      </c>
      <c r="F82" s="97"/>
      <c r="G82" s="97"/>
      <c r="H82" s="98"/>
      <c r="I82" s="98"/>
      <c r="J82" s="97"/>
      <c r="K82" s="97"/>
      <c r="L82" s="97"/>
      <c r="M82" s="97"/>
      <c r="N82" s="97"/>
      <c r="O82" s="97"/>
      <c r="P82" s="97">
        <v>1597000</v>
      </c>
      <c r="Q82" s="97"/>
      <c r="R82" s="97"/>
      <c r="S82" s="97"/>
      <c r="T82" s="97"/>
      <c r="U82" s="97"/>
      <c r="V82" s="97"/>
      <c r="W82" s="97"/>
      <c r="X82" s="97"/>
      <c r="Y82" s="97"/>
      <c r="Z82" s="93">
        <f t="shared" si="48"/>
        <v>1597000</v>
      </c>
      <c r="AA82" s="58"/>
      <c r="AB82" s="67"/>
      <c r="AC82" s="67"/>
      <c r="AD82" s="59"/>
      <c r="AE82" s="59"/>
      <c r="AF82" s="59"/>
      <c r="AG82" s="59"/>
    </row>
    <row r="83" spans="1:33">
      <c r="A83" s="38">
        <v>98</v>
      </c>
      <c r="B83" s="47"/>
      <c r="C83" s="46"/>
      <c r="D83" s="29" t="s">
        <v>124</v>
      </c>
      <c r="E83" s="80" t="s">
        <v>236</v>
      </c>
      <c r="F83" s="97"/>
      <c r="G83" s="97"/>
      <c r="H83" s="98"/>
      <c r="I83" s="98"/>
      <c r="J83" s="97"/>
      <c r="K83" s="97"/>
      <c r="L83" s="97"/>
      <c r="M83" s="97"/>
      <c r="N83" s="97"/>
      <c r="O83" s="97"/>
      <c r="P83" s="97">
        <v>1012000</v>
      </c>
      <c r="Q83" s="97"/>
      <c r="R83" s="97"/>
      <c r="S83" s="97"/>
      <c r="T83" s="97"/>
      <c r="U83" s="97"/>
      <c r="V83" s="97"/>
      <c r="W83" s="97"/>
      <c r="X83" s="97"/>
      <c r="Y83" s="97"/>
      <c r="Z83" s="93">
        <f t="shared" si="48"/>
        <v>1012000</v>
      </c>
      <c r="AA83" s="58"/>
      <c r="AB83" s="67"/>
      <c r="AC83" s="67"/>
      <c r="AD83" s="59"/>
      <c r="AE83" s="59"/>
      <c r="AF83" s="59"/>
      <c r="AG83" s="59"/>
    </row>
    <row r="84" spans="1:33">
      <c r="A84" s="38">
        <v>99</v>
      </c>
      <c r="B84" s="47"/>
      <c r="C84" s="46"/>
      <c r="D84" s="29" t="s">
        <v>126</v>
      </c>
      <c r="E84" s="80" t="s">
        <v>236</v>
      </c>
      <c r="F84" s="97"/>
      <c r="G84" s="97"/>
      <c r="H84" s="98"/>
      <c r="I84" s="98"/>
      <c r="J84" s="97"/>
      <c r="K84" s="97"/>
      <c r="L84" s="97"/>
      <c r="M84" s="97"/>
      <c r="N84" s="97"/>
      <c r="O84" s="97"/>
      <c r="P84" s="97">
        <v>579000</v>
      </c>
      <c r="Q84" s="97"/>
      <c r="R84" s="97"/>
      <c r="S84" s="97"/>
      <c r="T84" s="97"/>
      <c r="U84" s="97"/>
      <c r="V84" s="97"/>
      <c r="W84" s="97"/>
      <c r="X84" s="97"/>
      <c r="Y84" s="97"/>
      <c r="Z84" s="93">
        <f t="shared" si="48"/>
        <v>579000</v>
      </c>
      <c r="AA84" s="58"/>
      <c r="AB84" s="67"/>
      <c r="AC84" s="67"/>
      <c r="AD84" s="59"/>
      <c r="AE84" s="59"/>
      <c r="AF84" s="59"/>
      <c r="AG84" s="59"/>
    </row>
    <row r="85" spans="1:33">
      <c r="A85" s="38">
        <v>100</v>
      </c>
      <c r="B85" s="47"/>
      <c r="C85" s="46"/>
      <c r="D85" s="29" t="s">
        <v>125</v>
      </c>
      <c r="E85" s="80" t="s">
        <v>236</v>
      </c>
      <c r="F85" s="97"/>
      <c r="G85" s="97"/>
      <c r="H85" s="98"/>
      <c r="I85" s="98"/>
      <c r="J85" s="97"/>
      <c r="K85" s="97"/>
      <c r="L85" s="97"/>
      <c r="M85" s="97"/>
      <c r="N85" s="97"/>
      <c r="O85" s="97"/>
      <c r="P85" s="97">
        <v>368000</v>
      </c>
      <c r="Q85" s="97"/>
      <c r="R85" s="97"/>
      <c r="S85" s="97"/>
      <c r="T85" s="97"/>
      <c r="U85" s="97"/>
      <c r="V85" s="97"/>
      <c r="W85" s="97"/>
      <c r="X85" s="97"/>
      <c r="Y85" s="97"/>
      <c r="Z85" s="93">
        <f t="shared" si="48"/>
        <v>368000</v>
      </c>
      <c r="AA85" s="58"/>
      <c r="AB85" s="67"/>
      <c r="AC85" s="67"/>
      <c r="AD85" s="59"/>
      <c r="AE85" s="59"/>
      <c r="AF85" s="59"/>
      <c r="AG85" s="59"/>
    </row>
    <row r="86" spans="1:33">
      <c r="A86" s="38">
        <v>101</v>
      </c>
      <c r="B86" s="47"/>
      <c r="C86" s="46"/>
      <c r="D86" s="29" t="s">
        <v>159</v>
      </c>
      <c r="E86" s="80" t="s">
        <v>236</v>
      </c>
      <c r="F86" s="97"/>
      <c r="G86" s="97"/>
      <c r="H86" s="98"/>
      <c r="I86" s="98"/>
      <c r="J86" s="97"/>
      <c r="K86" s="97"/>
      <c r="L86" s="97"/>
      <c r="M86" s="97"/>
      <c r="N86" s="97"/>
      <c r="O86" s="97"/>
      <c r="P86" s="97"/>
      <c r="Q86" s="97">
        <v>1827000</v>
      </c>
      <c r="R86" s="97"/>
      <c r="S86" s="97"/>
      <c r="T86" s="97"/>
      <c r="U86" s="97"/>
      <c r="V86" s="97"/>
      <c r="W86" s="97"/>
      <c r="X86" s="97"/>
      <c r="Y86" s="97"/>
      <c r="Z86" s="93">
        <f t="shared" si="48"/>
        <v>1827000</v>
      </c>
      <c r="AA86" s="58"/>
      <c r="AB86" s="67"/>
      <c r="AC86" s="67"/>
      <c r="AD86" s="59"/>
      <c r="AE86" s="59"/>
      <c r="AF86" s="59"/>
      <c r="AG86" s="59"/>
    </row>
    <row r="87" spans="1:33">
      <c r="A87" s="38">
        <v>102</v>
      </c>
      <c r="B87" s="47"/>
      <c r="C87" s="46"/>
      <c r="D87" s="29" t="s">
        <v>128</v>
      </c>
      <c r="E87" s="80" t="s">
        <v>236</v>
      </c>
      <c r="F87" s="97"/>
      <c r="G87" s="97"/>
      <c r="H87" s="98"/>
      <c r="I87" s="98"/>
      <c r="J87" s="97"/>
      <c r="K87" s="97"/>
      <c r="L87" s="97"/>
      <c r="M87" s="97"/>
      <c r="N87" s="97"/>
      <c r="O87" s="97"/>
      <c r="P87" s="97"/>
      <c r="Q87" s="97">
        <v>1755000</v>
      </c>
      <c r="R87" s="97"/>
      <c r="S87" s="97"/>
      <c r="T87" s="97"/>
      <c r="U87" s="97"/>
      <c r="V87" s="97"/>
      <c r="W87" s="97"/>
      <c r="X87" s="97"/>
      <c r="Y87" s="97"/>
      <c r="Z87" s="93">
        <f t="shared" si="48"/>
        <v>1755000</v>
      </c>
      <c r="AA87" s="58"/>
      <c r="AB87" s="67"/>
      <c r="AC87" s="67"/>
      <c r="AD87" s="59"/>
      <c r="AE87" s="59"/>
      <c r="AF87" s="59"/>
      <c r="AG87" s="59"/>
    </row>
    <row r="88" spans="1:33">
      <c r="A88" s="38">
        <v>103</v>
      </c>
      <c r="B88" s="47"/>
      <c r="C88" s="46"/>
      <c r="D88" s="29" t="s">
        <v>127</v>
      </c>
      <c r="E88" s="80" t="s">
        <v>236</v>
      </c>
      <c r="F88" s="97"/>
      <c r="G88" s="97"/>
      <c r="H88" s="98"/>
      <c r="I88" s="98"/>
      <c r="J88" s="97"/>
      <c r="K88" s="97"/>
      <c r="L88" s="97"/>
      <c r="M88" s="97"/>
      <c r="N88" s="97"/>
      <c r="O88" s="97"/>
      <c r="P88" s="97"/>
      <c r="Q88" s="97">
        <v>1628000</v>
      </c>
      <c r="R88" s="97"/>
      <c r="S88" s="97"/>
      <c r="T88" s="97"/>
      <c r="U88" s="97"/>
      <c r="V88" s="97"/>
      <c r="W88" s="97"/>
      <c r="X88" s="97"/>
      <c r="Y88" s="97"/>
      <c r="Z88" s="93">
        <f t="shared" si="48"/>
        <v>1628000</v>
      </c>
      <c r="AA88" s="58"/>
      <c r="AB88" s="67"/>
      <c r="AC88" s="67"/>
      <c r="AD88" s="59"/>
      <c r="AE88" s="59"/>
      <c r="AF88" s="59"/>
      <c r="AG88" s="59"/>
    </row>
    <row r="89" spans="1:33">
      <c r="A89" s="38">
        <v>104</v>
      </c>
      <c r="B89" s="47"/>
      <c r="C89" s="46"/>
      <c r="D89" s="29" t="s">
        <v>131</v>
      </c>
      <c r="E89" s="80" t="s">
        <v>236</v>
      </c>
      <c r="F89" s="97"/>
      <c r="G89" s="97"/>
      <c r="H89" s="98"/>
      <c r="I89" s="98"/>
      <c r="J89" s="97"/>
      <c r="K89" s="97"/>
      <c r="L89" s="97"/>
      <c r="M89" s="97"/>
      <c r="N89" s="97"/>
      <c r="O89" s="97"/>
      <c r="P89" s="97"/>
      <c r="Q89" s="97">
        <v>1671000</v>
      </c>
      <c r="R89" s="97"/>
      <c r="S89" s="97"/>
      <c r="T89" s="97"/>
      <c r="U89" s="97"/>
      <c r="V89" s="97"/>
      <c r="W89" s="97"/>
      <c r="X89" s="97"/>
      <c r="Y89" s="97"/>
      <c r="Z89" s="93">
        <f t="shared" si="48"/>
        <v>1671000</v>
      </c>
      <c r="AA89" s="58"/>
      <c r="AB89" s="67"/>
      <c r="AC89" s="67"/>
      <c r="AD89" s="59"/>
      <c r="AE89" s="59"/>
      <c r="AF89" s="59"/>
      <c r="AG89" s="59"/>
    </row>
    <row r="90" spans="1:33">
      <c r="A90" s="38">
        <v>105</v>
      </c>
      <c r="B90" s="47"/>
      <c r="C90" s="46"/>
      <c r="D90" s="29" t="s">
        <v>129</v>
      </c>
      <c r="E90" s="80" t="s">
        <v>236</v>
      </c>
      <c r="F90" s="97"/>
      <c r="G90" s="97"/>
      <c r="H90" s="98"/>
      <c r="I90" s="98"/>
      <c r="J90" s="97"/>
      <c r="K90" s="97"/>
      <c r="L90" s="97"/>
      <c r="M90" s="97"/>
      <c r="N90" s="97"/>
      <c r="O90" s="97"/>
      <c r="P90" s="97"/>
      <c r="Q90" s="97"/>
      <c r="R90" s="97">
        <v>1907000</v>
      </c>
      <c r="S90" s="97"/>
      <c r="T90" s="97"/>
      <c r="U90" s="97"/>
      <c r="V90" s="97"/>
      <c r="W90" s="97"/>
      <c r="X90" s="97"/>
      <c r="Y90" s="97"/>
      <c r="Z90" s="93">
        <f t="shared" si="48"/>
        <v>1907000</v>
      </c>
      <c r="AA90" s="58"/>
      <c r="AB90" s="67"/>
      <c r="AC90" s="67"/>
      <c r="AD90" s="59"/>
      <c r="AE90" s="59"/>
      <c r="AF90" s="59"/>
      <c r="AG90" s="59"/>
    </row>
    <row r="91" spans="1:33">
      <c r="A91" s="38">
        <v>106</v>
      </c>
      <c r="B91" s="47"/>
      <c r="C91" s="46"/>
      <c r="D91" s="29" t="s">
        <v>130</v>
      </c>
      <c r="E91" s="80" t="s">
        <v>236</v>
      </c>
      <c r="F91" s="97"/>
      <c r="G91" s="97"/>
      <c r="H91" s="98"/>
      <c r="I91" s="98"/>
      <c r="J91" s="97"/>
      <c r="K91" s="97"/>
      <c r="L91" s="97"/>
      <c r="M91" s="97"/>
      <c r="N91" s="97"/>
      <c r="O91" s="97"/>
      <c r="P91" s="97"/>
      <c r="Q91" s="97"/>
      <c r="R91" s="97">
        <v>1380000</v>
      </c>
      <c r="S91" s="97"/>
      <c r="T91" s="97"/>
      <c r="U91" s="97"/>
      <c r="V91" s="97"/>
      <c r="W91" s="97"/>
      <c r="X91" s="97"/>
      <c r="Y91" s="97"/>
      <c r="Z91" s="93">
        <f t="shared" si="48"/>
        <v>1380000</v>
      </c>
      <c r="AA91" s="58"/>
      <c r="AB91" s="67"/>
      <c r="AC91" s="67"/>
      <c r="AD91" s="59"/>
      <c r="AE91" s="59"/>
      <c r="AF91" s="59"/>
      <c r="AG91" s="59"/>
    </row>
    <row r="92" spans="1:33">
      <c r="A92" s="38">
        <v>107</v>
      </c>
      <c r="B92" s="47"/>
      <c r="C92" s="46"/>
      <c r="D92" s="29" t="s">
        <v>132</v>
      </c>
      <c r="E92" s="80" t="s">
        <v>236</v>
      </c>
      <c r="F92" s="97"/>
      <c r="G92" s="97"/>
      <c r="H92" s="98"/>
      <c r="I92" s="98"/>
      <c r="J92" s="97"/>
      <c r="K92" s="97"/>
      <c r="L92" s="97"/>
      <c r="M92" s="97"/>
      <c r="N92" s="97"/>
      <c r="O92" s="97"/>
      <c r="P92" s="97"/>
      <c r="Q92" s="97"/>
      <c r="R92" s="97">
        <v>676000</v>
      </c>
      <c r="S92" s="97"/>
      <c r="T92" s="97"/>
      <c r="U92" s="97"/>
      <c r="V92" s="97"/>
      <c r="W92" s="97"/>
      <c r="X92" s="97"/>
      <c r="Y92" s="97"/>
      <c r="Z92" s="93">
        <f t="shared" si="48"/>
        <v>676000</v>
      </c>
      <c r="AA92" s="58"/>
      <c r="AB92" s="67"/>
      <c r="AC92" s="67"/>
      <c r="AD92" s="59"/>
      <c r="AE92" s="59"/>
      <c r="AF92" s="59"/>
      <c r="AG92" s="59"/>
    </row>
    <row r="93" spans="1:33">
      <c r="A93" s="38">
        <v>108</v>
      </c>
      <c r="B93" s="47"/>
      <c r="C93" s="46"/>
      <c r="D93" s="29" t="s">
        <v>133</v>
      </c>
      <c r="E93" s="80" t="s">
        <v>236</v>
      </c>
      <c r="F93" s="97"/>
      <c r="G93" s="97"/>
      <c r="H93" s="98"/>
      <c r="I93" s="98"/>
      <c r="J93" s="97"/>
      <c r="K93" s="97"/>
      <c r="L93" s="97"/>
      <c r="M93" s="97"/>
      <c r="N93" s="97"/>
      <c r="O93" s="97"/>
      <c r="P93" s="97"/>
      <c r="Q93" s="97"/>
      <c r="R93" s="97"/>
      <c r="S93" s="97">
        <v>1354000</v>
      </c>
      <c r="T93" s="97"/>
      <c r="U93" s="97"/>
      <c r="V93" s="97"/>
      <c r="W93" s="97"/>
      <c r="X93" s="97"/>
      <c r="Y93" s="97"/>
      <c r="Z93" s="93">
        <f t="shared" si="48"/>
        <v>1354000</v>
      </c>
      <c r="AA93" s="58"/>
      <c r="AB93" s="67"/>
      <c r="AC93" s="67"/>
      <c r="AD93" s="59"/>
      <c r="AE93" s="59"/>
      <c r="AF93" s="59"/>
      <c r="AG93" s="59"/>
    </row>
    <row r="94" spans="1:33">
      <c r="A94" s="38">
        <v>109</v>
      </c>
      <c r="B94" s="47"/>
      <c r="C94" s="46"/>
      <c r="D94" s="29" t="s">
        <v>134</v>
      </c>
      <c r="E94" s="80" t="s">
        <v>236</v>
      </c>
      <c r="F94" s="97"/>
      <c r="G94" s="97"/>
      <c r="H94" s="98"/>
      <c r="I94" s="98"/>
      <c r="J94" s="97"/>
      <c r="K94" s="97"/>
      <c r="L94" s="97"/>
      <c r="M94" s="97"/>
      <c r="N94" s="97"/>
      <c r="O94" s="97"/>
      <c r="P94" s="97"/>
      <c r="Q94" s="97"/>
      <c r="R94" s="97"/>
      <c r="S94" s="97"/>
      <c r="T94" s="97">
        <v>3674000</v>
      </c>
      <c r="U94" s="97"/>
      <c r="V94" s="97"/>
      <c r="W94" s="97"/>
      <c r="X94" s="97"/>
      <c r="Y94" s="97"/>
      <c r="Z94" s="93">
        <f t="shared" si="48"/>
        <v>3674000</v>
      </c>
      <c r="AA94" s="58"/>
      <c r="AB94" s="67"/>
      <c r="AC94" s="67"/>
      <c r="AD94" s="59"/>
      <c r="AE94" s="59"/>
      <c r="AF94" s="59"/>
      <c r="AG94" s="59"/>
    </row>
    <row r="95" spans="1:33">
      <c r="A95" s="38">
        <v>110</v>
      </c>
      <c r="B95" s="47"/>
      <c r="C95" s="46"/>
      <c r="D95" s="29" t="s">
        <v>135</v>
      </c>
      <c r="E95" s="80" t="s">
        <v>236</v>
      </c>
      <c r="F95" s="97"/>
      <c r="G95" s="97"/>
      <c r="H95" s="98"/>
      <c r="I95" s="98"/>
      <c r="J95" s="97"/>
      <c r="K95" s="97"/>
      <c r="L95" s="97"/>
      <c r="M95" s="97"/>
      <c r="N95" s="97"/>
      <c r="O95" s="97"/>
      <c r="P95" s="97"/>
      <c r="Q95" s="97"/>
      <c r="R95" s="97"/>
      <c r="S95" s="97"/>
      <c r="T95" s="97">
        <v>220000</v>
      </c>
      <c r="U95" s="97"/>
      <c r="V95" s="97"/>
      <c r="W95" s="97"/>
      <c r="X95" s="97"/>
      <c r="Y95" s="97"/>
      <c r="Z95" s="93">
        <f t="shared" si="48"/>
        <v>220000</v>
      </c>
      <c r="AA95" s="58"/>
      <c r="AB95" s="67"/>
      <c r="AC95" s="67"/>
      <c r="AD95" s="59"/>
      <c r="AE95" s="59"/>
      <c r="AF95" s="59"/>
      <c r="AG95" s="59"/>
    </row>
    <row r="96" spans="1:33">
      <c r="A96" s="38">
        <v>111</v>
      </c>
      <c r="B96" s="47"/>
      <c r="C96" s="46"/>
      <c r="D96" s="29" t="s">
        <v>136</v>
      </c>
      <c r="E96" s="80" t="s">
        <v>236</v>
      </c>
      <c r="F96" s="97"/>
      <c r="G96" s="97"/>
      <c r="H96" s="98"/>
      <c r="I96" s="98"/>
      <c r="J96" s="97"/>
      <c r="K96" s="97"/>
      <c r="L96" s="97"/>
      <c r="M96" s="97"/>
      <c r="N96" s="97"/>
      <c r="O96" s="97"/>
      <c r="P96" s="97"/>
      <c r="Q96" s="97"/>
      <c r="R96" s="97"/>
      <c r="S96" s="97"/>
      <c r="T96" s="97"/>
      <c r="U96" s="97">
        <v>2563000</v>
      </c>
      <c r="V96" s="97"/>
      <c r="W96" s="97"/>
      <c r="X96" s="97"/>
      <c r="Y96" s="97"/>
      <c r="Z96" s="93">
        <f t="shared" si="48"/>
        <v>2563000</v>
      </c>
      <c r="AA96" s="58"/>
      <c r="AB96" s="67"/>
      <c r="AC96" s="67"/>
      <c r="AD96" s="59"/>
      <c r="AE96" s="59"/>
      <c r="AF96" s="59"/>
      <c r="AG96" s="59"/>
    </row>
    <row r="97" spans="1:33">
      <c r="A97" s="38">
        <v>112</v>
      </c>
      <c r="B97" s="47"/>
      <c r="C97" s="46"/>
      <c r="D97" s="29" t="s">
        <v>137</v>
      </c>
      <c r="E97" s="80" t="s">
        <v>236</v>
      </c>
      <c r="F97" s="97"/>
      <c r="G97" s="97"/>
      <c r="H97" s="98"/>
      <c r="I97" s="98"/>
      <c r="J97" s="97"/>
      <c r="K97" s="97"/>
      <c r="L97" s="97"/>
      <c r="M97" s="97"/>
      <c r="N97" s="97"/>
      <c r="O97" s="97"/>
      <c r="P97" s="97"/>
      <c r="Q97" s="97"/>
      <c r="R97" s="97"/>
      <c r="S97" s="97"/>
      <c r="T97" s="97"/>
      <c r="U97" s="97">
        <v>110000</v>
      </c>
      <c r="V97" s="97"/>
      <c r="W97" s="97"/>
      <c r="X97" s="97"/>
      <c r="Y97" s="97"/>
      <c r="Z97" s="93">
        <f t="shared" si="48"/>
        <v>110000</v>
      </c>
      <c r="AA97" s="58"/>
      <c r="AB97" s="67"/>
      <c r="AC97" s="67"/>
      <c r="AD97" s="59"/>
      <c r="AE97" s="59"/>
      <c r="AF97" s="59"/>
      <c r="AG97" s="59"/>
    </row>
    <row r="98" spans="1:33">
      <c r="A98" s="38">
        <v>113</v>
      </c>
      <c r="B98" s="47"/>
      <c r="C98" s="46"/>
      <c r="D98" s="29" t="s">
        <v>138</v>
      </c>
      <c r="E98" s="80" t="s">
        <v>236</v>
      </c>
      <c r="F98" s="97"/>
      <c r="G98" s="97"/>
      <c r="H98" s="98"/>
      <c r="I98" s="98"/>
      <c r="J98" s="97"/>
      <c r="K98" s="97"/>
      <c r="L98" s="97"/>
      <c r="M98" s="97"/>
      <c r="N98" s="97"/>
      <c r="O98" s="97"/>
      <c r="P98" s="97"/>
      <c r="Q98" s="97"/>
      <c r="R98" s="97"/>
      <c r="S98" s="97"/>
      <c r="T98" s="97"/>
      <c r="U98" s="97">
        <v>63000</v>
      </c>
      <c r="V98" s="97"/>
      <c r="W98" s="97"/>
      <c r="X98" s="97"/>
      <c r="Y98" s="97"/>
      <c r="Z98" s="93">
        <f t="shared" si="48"/>
        <v>63000</v>
      </c>
      <c r="AA98" s="58"/>
      <c r="AB98" s="67"/>
      <c r="AC98" s="67"/>
      <c r="AD98" s="59"/>
      <c r="AE98" s="59"/>
      <c r="AF98" s="59"/>
      <c r="AG98" s="59"/>
    </row>
    <row r="99" spans="1:33">
      <c r="A99" s="38">
        <v>114</v>
      </c>
      <c r="B99" s="47"/>
      <c r="C99" s="46"/>
      <c r="D99" s="29" t="s">
        <v>139</v>
      </c>
      <c r="E99" s="80" t="s">
        <v>236</v>
      </c>
      <c r="F99" s="97"/>
      <c r="G99" s="97"/>
      <c r="H99" s="98"/>
      <c r="I99" s="98"/>
      <c r="J99" s="97"/>
      <c r="K99" s="97"/>
      <c r="L99" s="97"/>
      <c r="M99" s="97"/>
      <c r="N99" s="97"/>
      <c r="O99" s="97"/>
      <c r="P99" s="97"/>
      <c r="Q99" s="97"/>
      <c r="R99" s="97"/>
      <c r="S99" s="97"/>
      <c r="T99" s="97"/>
      <c r="U99" s="97"/>
      <c r="V99" s="97">
        <v>4106000</v>
      </c>
      <c r="W99" s="97"/>
      <c r="X99" s="97"/>
      <c r="Y99" s="97"/>
      <c r="Z99" s="93">
        <f t="shared" si="48"/>
        <v>4106000</v>
      </c>
      <c r="AA99" s="58"/>
      <c r="AB99" s="67"/>
      <c r="AC99" s="67"/>
      <c r="AD99" s="59"/>
      <c r="AE99" s="59"/>
      <c r="AF99" s="59"/>
      <c r="AG99" s="59"/>
    </row>
    <row r="100" spans="1:33">
      <c r="A100" s="38">
        <v>115</v>
      </c>
      <c r="B100" s="47"/>
      <c r="C100" s="46"/>
      <c r="D100" s="29" t="s">
        <v>140</v>
      </c>
      <c r="E100" s="80" t="s">
        <v>236</v>
      </c>
      <c r="F100" s="97"/>
      <c r="G100" s="97"/>
      <c r="H100" s="98"/>
      <c r="I100" s="98"/>
      <c r="J100" s="97"/>
      <c r="K100" s="97"/>
      <c r="L100" s="97"/>
      <c r="M100" s="97"/>
      <c r="N100" s="97"/>
      <c r="O100" s="97"/>
      <c r="P100" s="97"/>
      <c r="Q100" s="97"/>
      <c r="R100" s="97"/>
      <c r="S100" s="97"/>
      <c r="T100" s="97"/>
      <c r="U100" s="97"/>
      <c r="V100" s="97">
        <v>1087000</v>
      </c>
      <c r="W100" s="97"/>
      <c r="X100" s="97"/>
      <c r="Y100" s="97"/>
      <c r="Z100" s="93">
        <f t="shared" si="48"/>
        <v>1087000</v>
      </c>
      <c r="AA100" s="58"/>
      <c r="AB100" s="67"/>
      <c r="AC100" s="67"/>
      <c r="AD100" s="59"/>
      <c r="AE100" s="59"/>
      <c r="AF100" s="59"/>
      <c r="AG100" s="59"/>
    </row>
    <row r="101" spans="1:33">
      <c r="A101" s="38">
        <v>116</v>
      </c>
      <c r="B101" s="47"/>
      <c r="C101" s="46"/>
      <c r="D101" s="29" t="s">
        <v>141</v>
      </c>
      <c r="E101" s="80" t="s">
        <v>236</v>
      </c>
      <c r="F101" s="97"/>
      <c r="G101" s="97"/>
      <c r="H101" s="98"/>
      <c r="I101" s="98"/>
      <c r="J101" s="97"/>
      <c r="K101" s="97"/>
      <c r="L101" s="97"/>
      <c r="M101" s="97"/>
      <c r="N101" s="97"/>
      <c r="O101" s="97"/>
      <c r="P101" s="97"/>
      <c r="Q101" s="97"/>
      <c r="R101" s="97"/>
      <c r="S101" s="97"/>
      <c r="T101" s="97"/>
      <c r="U101" s="97"/>
      <c r="V101" s="97">
        <v>1008000</v>
      </c>
      <c r="W101" s="97"/>
      <c r="X101" s="97"/>
      <c r="Y101" s="97"/>
      <c r="Z101" s="93">
        <f t="shared" si="48"/>
        <v>1008000</v>
      </c>
      <c r="AA101" s="58"/>
      <c r="AB101" s="67"/>
      <c r="AC101" s="67"/>
      <c r="AD101" s="59"/>
      <c r="AE101" s="59"/>
      <c r="AF101" s="59"/>
      <c r="AG101" s="59"/>
    </row>
    <row r="102" spans="1:33">
      <c r="A102" s="38">
        <v>117</v>
      </c>
      <c r="B102" s="47"/>
      <c r="C102" s="46"/>
      <c r="D102" s="29" t="s">
        <v>160</v>
      </c>
      <c r="E102" s="80" t="s">
        <v>236</v>
      </c>
      <c r="F102" s="97"/>
      <c r="G102" s="97"/>
      <c r="H102" s="98"/>
      <c r="I102" s="98"/>
      <c r="J102" s="97"/>
      <c r="K102" s="97"/>
      <c r="L102" s="97"/>
      <c r="M102" s="97"/>
      <c r="N102" s="97"/>
      <c r="O102" s="97"/>
      <c r="P102" s="97"/>
      <c r="Q102" s="97"/>
      <c r="R102" s="97"/>
      <c r="S102" s="97"/>
      <c r="T102" s="97"/>
      <c r="U102" s="97"/>
      <c r="V102" s="97">
        <v>824000</v>
      </c>
      <c r="W102" s="97"/>
      <c r="X102" s="97"/>
      <c r="Y102" s="97"/>
      <c r="Z102" s="93">
        <f t="shared" si="48"/>
        <v>824000</v>
      </c>
      <c r="AA102" s="58"/>
      <c r="AB102" s="67"/>
      <c r="AC102" s="67"/>
      <c r="AD102" s="59"/>
      <c r="AE102" s="59"/>
      <c r="AF102" s="59"/>
      <c r="AG102" s="59"/>
    </row>
    <row r="103" spans="1:33">
      <c r="A103" s="38">
        <v>118</v>
      </c>
      <c r="B103" s="47"/>
      <c r="C103" s="46"/>
      <c r="D103" s="29" t="s">
        <v>142</v>
      </c>
      <c r="E103" s="80" t="s">
        <v>236</v>
      </c>
      <c r="F103" s="97"/>
      <c r="G103" s="97"/>
      <c r="H103" s="98"/>
      <c r="I103" s="98"/>
      <c r="J103" s="97"/>
      <c r="K103" s="97"/>
      <c r="L103" s="97"/>
      <c r="M103" s="97"/>
      <c r="N103" s="97"/>
      <c r="O103" s="97"/>
      <c r="P103" s="97"/>
      <c r="Q103" s="97"/>
      <c r="R103" s="97"/>
      <c r="S103" s="97"/>
      <c r="T103" s="97"/>
      <c r="U103" s="97"/>
      <c r="V103" s="97"/>
      <c r="W103" s="97">
        <v>8842000</v>
      </c>
      <c r="X103" s="97"/>
      <c r="Y103" s="97"/>
      <c r="Z103" s="93">
        <f t="shared" si="48"/>
        <v>8842000</v>
      </c>
      <c r="AA103" s="58"/>
      <c r="AB103" s="67"/>
      <c r="AC103" s="67"/>
      <c r="AD103" s="59"/>
      <c r="AE103" s="59"/>
      <c r="AF103" s="59"/>
      <c r="AG103" s="59"/>
    </row>
    <row r="104" spans="1:33">
      <c r="A104" s="38">
        <v>119</v>
      </c>
      <c r="B104" s="47"/>
      <c r="C104" s="46"/>
      <c r="D104" s="29" t="s">
        <v>143</v>
      </c>
      <c r="E104" s="80" t="s">
        <v>236</v>
      </c>
      <c r="F104" s="97"/>
      <c r="G104" s="97"/>
      <c r="H104" s="98"/>
      <c r="I104" s="98"/>
      <c r="J104" s="97"/>
      <c r="K104" s="97"/>
      <c r="L104" s="97"/>
      <c r="M104" s="97"/>
      <c r="N104" s="97"/>
      <c r="O104" s="97"/>
      <c r="P104" s="97"/>
      <c r="Q104" s="97"/>
      <c r="R104" s="97"/>
      <c r="S104" s="97"/>
      <c r="T104" s="97"/>
      <c r="U104" s="97"/>
      <c r="V104" s="97"/>
      <c r="W104" s="97">
        <v>5759000</v>
      </c>
      <c r="X104" s="97"/>
      <c r="Y104" s="97"/>
      <c r="Z104" s="93">
        <f t="shared" si="48"/>
        <v>5759000</v>
      </c>
      <c r="AA104" s="58"/>
      <c r="AB104" s="67"/>
      <c r="AC104" s="67"/>
      <c r="AD104" s="59"/>
      <c r="AE104" s="59"/>
      <c r="AF104" s="59"/>
      <c r="AG104" s="59"/>
    </row>
    <row r="105" spans="1:33">
      <c r="A105" s="38">
        <v>120</v>
      </c>
      <c r="B105" s="47"/>
      <c r="C105" s="46"/>
      <c r="D105" s="29" t="s">
        <v>144</v>
      </c>
      <c r="E105" s="80" t="s">
        <v>236</v>
      </c>
      <c r="F105" s="97"/>
      <c r="G105" s="97"/>
      <c r="H105" s="98"/>
      <c r="I105" s="98"/>
      <c r="J105" s="97"/>
      <c r="K105" s="97"/>
      <c r="L105" s="97"/>
      <c r="M105" s="97"/>
      <c r="N105" s="97"/>
      <c r="O105" s="97"/>
      <c r="P105" s="97"/>
      <c r="Q105" s="97"/>
      <c r="R105" s="97"/>
      <c r="S105" s="97"/>
      <c r="T105" s="97"/>
      <c r="U105" s="97"/>
      <c r="V105" s="97"/>
      <c r="W105" s="97">
        <v>4193000</v>
      </c>
      <c r="X105" s="97"/>
      <c r="Y105" s="97"/>
      <c r="Z105" s="93">
        <f t="shared" si="48"/>
        <v>4193000</v>
      </c>
      <c r="AA105" s="58"/>
      <c r="AB105" s="67"/>
      <c r="AC105" s="67"/>
      <c r="AD105" s="59"/>
      <c r="AE105" s="59"/>
      <c r="AF105" s="59"/>
      <c r="AG105" s="59"/>
    </row>
    <row r="106" spans="1:33">
      <c r="A106" s="38">
        <v>121</v>
      </c>
      <c r="B106" s="47"/>
      <c r="C106" s="46"/>
      <c r="D106" s="29" t="s">
        <v>161</v>
      </c>
      <c r="E106" s="80" t="s">
        <v>236</v>
      </c>
      <c r="F106" s="97"/>
      <c r="G106" s="97"/>
      <c r="H106" s="98"/>
      <c r="I106" s="98"/>
      <c r="J106" s="97"/>
      <c r="K106" s="97"/>
      <c r="L106" s="97"/>
      <c r="M106" s="97"/>
      <c r="N106" s="97"/>
      <c r="O106" s="97"/>
      <c r="P106" s="97"/>
      <c r="Q106" s="97"/>
      <c r="R106" s="97"/>
      <c r="S106" s="97"/>
      <c r="T106" s="97"/>
      <c r="U106" s="97"/>
      <c r="V106" s="97"/>
      <c r="W106" s="97">
        <v>1895000</v>
      </c>
      <c r="X106" s="97"/>
      <c r="Y106" s="97"/>
      <c r="Z106" s="93">
        <f t="shared" si="48"/>
        <v>1895000</v>
      </c>
      <c r="AA106" s="58"/>
      <c r="AB106" s="67"/>
      <c r="AC106" s="67"/>
      <c r="AD106" s="59"/>
      <c r="AE106" s="59"/>
      <c r="AF106" s="59"/>
      <c r="AG106" s="59"/>
    </row>
    <row r="107" spans="1:33">
      <c r="A107" s="38">
        <v>122</v>
      </c>
      <c r="B107" s="47"/>
      <c r="C107" s="46"/>
      <c r="D107" s="29" t="s">
        <v>145</v>
      </c>
      <c r="E107" s="80" t="s">
        <v>236</v>
      </c>
      <c r="F107" s="97"/>
      <c r="G107" s="97"/>
      <c r="H107" s="98"/>
      <c r="I107" s="98"/>
      <c r="J107" s="97"/>
      <c r="K107" s="97"/>
      <c r="L107" s="97"/>
      <c r="M107" s="97"/>
      <c r="N107" s="97"/>
      <c r="O107" s="97"/>
      <c r="P107" s="97"/>
      <c r="Q107" s="97"/>
      <c r="R107" s="97"/>
      <c r="S107" s="97"/>
      <c r="T107" s="97"/>
      <c r="U107" s="97"/>
      <c r="V107" s="97"/>
      <c r="W107" s="97">
        <v>731000</v>
      </c>
      <c r="X107" s="97"/>
      <c r="Y107" s="97"/>
      <c r="Z107" s="93">
        <f t="shared" ref="Z107:Z163" si="49">SUM(F107:Y107)</f>
        <v>731000</v>
      </c>
      <c r="AA107" s="58"/>
      <c r="AB107" s="67"/>
      <c r="AC107" s="67"/>
      <c r="AD107" s="59"/>
      <c r="AE107" s="59"/>
      <c r="AF107" s="59"/>
      <c r="AG107" s="59"/>
    </row>
    <row r="108" spans="1:33">
      <c r="A108" s="38">
        <v>123</v>
      </c>
      <c r="B108" s="47"/>
      <c r="C108" s="46"/>
      <c r="D108" s="29" t="s">
        <v>146</v>
      </c>
      <c r="E108" s="80" t="s">
        <v>236</v>
      </c>
      <c r="F108" s="97"/>
      <c r="G108" s="97"/>
      <c r="H108" s="98"/>
      <c r="I108" s="98"/>
      <c r="J108" s="97"/>
      <c r="K108" s="97"/>
      <c r="L108" s="97"/>
      <c r="M108" s="97"/>
      <c r="N108" s="97"/>
      <c r="O108" s="97"/>
      <c r="P108" s="97"/>
      <c r="Q108" s="97"/>
      <c r="R108" s="97"/>
      <c r="S108" s="97"/>
      <c r="T108" s="97"/>
      <c r="U108" s="97"/>
      <c r="V108" s="97"/>
      <c r="W108" s="97">
        <v>299000</v>
      </c>
      <c r="X108" s="97"/>
      <c r="Y108" s="97"/>
      <c r="Z108" s="93">
        <f t="shared" si="49"/>
        <v>299000</v>
      </c>
      <c r="AA108" s="58"/>
      <c r="AB108" s="67"/>
      <c r="AC108" s="67"/>
      <c r="AD108" s="59"/>
      <c r="AE108" s="59"/>
      <c r="AF108" s="59"/>
      <c r="AG108" s="59"/>
    </row>
    <row r="109" spans="1:33">
      <c r="A109" s="38">
        <v>124</v>
      </c>
      <c r="B109" s="47"/>
      <c r="C109" s="46"/>
      <c r="D109" s="29" t="s">
        <v>148</v>
      </c>
      <c r="E109" s="80" t="s">
        <v>236</v>
      </c>
      <c r="F109" s="97"/>
      <c r="G109" s="97"/>
      <c r="H109" s="98"/>
      <c r="I109" s="98"/>
      <c r="J109" s="97"/>
      <c r="K109" s="97"/>
      <c r="L109" s="97"/>
      <c r="M109" s="97"/>
      <c r="N109" s="97"/>
      <c r="O109" s="97"/>
      <c r="P109" s="97"/>
      <c r="Q109" s="97"/>
      <c r="R109" s="97"/>
      <c r="S109" s="97"/>
      <c r="T109" s="97"/>
      <c r="U109" s="97"/>
      <c r="V109" s="97"/>
      <c r="W109" s="97">
        <v>330000</v>
      </c>
      <c r="X109" s="97"/>
      <c r="Y109" s="97"/>
      <c r="Z109" s="93">
        <f t="shared" si="49"/>
        <v>330000</v>
      </c>
      <c r="AA109" s="58"/>
      <c r="AB109" s="67"/>
      <c r="AC109" s="67"/>
      <c r="AD109" s="59"/>
      <c r="AE109" s="59"/>
      <c r="AF109" s="59"/>
      <c r="AG109" s="59"/>
    </row>
    <row r="110" spans="1:33">
      <c r="A110" s="38">
        <v>125</v>
      </c>
      <c r="B110" s="47"/>
      <c r="C110" s="46"/>
      <c r="D110" s="29" t="s">
        <v>147</v>
      </c>
      <c r="E110" s="80" t="s">
        <v>236</v>
      </c>
      <c r="F110" s="97"/>
      <c r="G110" s="97"/>
      <c r="H110" s="98"/>
      <c r="I110" s="98"/>
      <c r="J110" s="97"/>
      <c r="K110" s="97"/>
      <c r="L110" s="97"/>
      <c r="M110" s="97"/>
      <c r="N110" s="97"/>
      <c r="O110" s="97"/>
      <c r="P110" s="97"/>
      <c r="Q110" s="97"/>
      <c r="R110" s="97"/>
      <c r="S110" s="97"/>
      <c r="T110" s="97"/>
      <c r="U110" s="97"/>
      <c r="V110" s="97"/>
      <c r="W110" s="97">
        <v>215000</v>
      </c>
      <c r="X110" s="97"/>
      <c r="Y110" s="97"/>
      <c r="Z110" s="93">
        <f t="shared" si="49"/>
        <v>215000</v>
      </c>
      <c r="AA110" s="58"/>
      <c r="AB110" s="67"/>
      <c r="AC110" s="67"/>
      <c r="AD110" s="59"/>
      <c r="AE110" s="59"/>
      <c r="AF110" s="59"/>
      <c r="AG110" s="59"/>
    </row>
    <row r="111" spans="1:33">
      <c r="A111" s="38">
        <v>126</v>
      </c>
      <c r="B111" s="47"/>
      <c r="C111" s="46"/>
      <c r="D111" s="29" t="s">
        <v>149</v>
      </c>
      <c r="E111" s="80" t="s">
        <v>236</v>
      </c>
      <c r="F111" s="97"/>
      <c r="G111" s="97"/>
      <c r="H111" s="98"/>
      <c r="I111" s="98"/>
      <c r="J111" s="97"/>
      <c r="K111" s="97"/>
      <c r="L111" s="97"/>
      <c r="M111" s="97"/>
      <c r="N111" s="97"/>
      <c r="O111" s="97"/>
      <c r="P111" s="97"/>
      <c r="Q111" s="97"/>
      <c r="R111" s="97"/>
      <c r="S111" s="97"/>
      <c r="T111" s="97"/>
      <c r="U111" s="97"/>
      <c r="V111" s="97"/>
      <c r="W111" s="97"/>
      <c r="X111" s="97">
        <v>4413000</v>
      </c>
      <c r="Y111" s="97"/>
      <c r="Z111" s="93">
        <f t="shared" si="49"/>
        <v>4413000</v>
      </c>
      <c r="AA111" s="58"/>
      <c r="AB111" s="67"/>
      <c r="AC111" s="67"/>
      <c r="AD111" s="59"/>
      <c r="AE111" s="59"/>
      <c r="AF111" s="59"/>
      <c r="AG111" s="59"/>
    </row>
    <row r="112" spans="1:33">
      <c r="A112" s="38">
        <v>127</v>
      </c>
      <c r="B112" s="47"/>
      <c r="C112" s="46"/>
      <c r="D112" s="29" t="s">
        <v>150</v>
      </c>
      <c r="E112" s="80" t="s">
        <v>236</v>
      </c>
      <c r="F112" s="97"/>
      <c r="G112" s="97"/>
      <c r="H112" s="98"/>
      <c r="I112" s="98"/>
      <c r="J112" s="97"/>
      <c r="K112" s="97"/>
      <c r="L112" s="97"/>
      <c r="M112" s="97"/>
      <c r="N112" s="97"/>
      <c r="O112" s="97"/>
      <c r="P112" s="97"/>
      <c r="Q112" s="97"/>
      <c r="R112" s="97"/>
      <c r="S112" s="97"/>
      <c r="T112" s="97"/>
      <c r="U112" s="97"/>
      <c r="V112" s="97"/>
      <c r="W112" s="97"/>
      <c r="X112" s="97">
        <v>3741000</v>
      </c>
      <c r="Y112" s="97"/>
      <c r="Z112" s="93">
        <f t="shared" si="49"/>
        <v>3741000</v>
      </c>
      <c r="AA112" s="58"/>
      <c r="AB112" s="67"/>
      <c r="AC112" s="67"/>
      <c r="AD112" s="59"/>
      <c r="AE112" s="59"/>
      <c r="AF112" s="59"/>
      <c r="AG112" s="59"/>
    </row>
    <row r="113" spans="1:33">
      <c r="A113" s="38">
        <v>128</v>
      </c>
      <c r="B113" s="47"/>
      <c r="C113" s="46"/>
      <c r="D113" s="29" t="s">
        <v>151</v>
      </c>
      <c r="E113" s="80" t="s">
        <v>236</v>
      </c>
      <c r="F113" s="97"/>
      <c r="G113" s="97"/>
      <c r="H113" s="98"/>
      <c r="I113" s="98"/>
      <c r="J113" s="97"/>
      <c r="K113" s="97"/>
      <c r="L113" s="97"/>
      <c r="M113" s="97"/>
      <c r="N113" s="97"/>
      <c r="O113" s="97"/>
      <c r="P113" s="97"/>
      <c r="Q113" s="97"/>
      <c r="R113" s="97"/>
      <c r="S113" s="97"/>
      <c r="T113" s="97"/>
      <c r="U113" s="97"/>
      <c r="V113" s="97"/>
      <c r="W113" s="97"/>
      <c r="X113" s="97">
        <v>3215000</v>
      </c>
      <c r="Y113" s="97"/>
      <c r="Z113" s="93">
        <f t="shared" si="49"/>
        <v>3215000</v>
      </c>
      <c r="AA113" s="58"/>
      <c r="AB113" s="67"/>
      <c r="AC113" s="67"/>
      <c r="AD113" s="59"/>
      <c r="AE113" s="59"/>
      <c r="AF113" s="59"/>
      <c r="AG113" s="59"/>
    </row>
    <row r="114" spans="1:33">
      <c r="A114" s="38">
        <v>129</v>
      </c>
      <c r="B114" s="47"/>
      <c r="C114" s="46"/>
      <c r="D114" s="29" t="s">
        <v>152</v>
      </c>
      <c r="E114" s="80" t="s">
        <v>236</v>
      </c>
      <c r="F114" s="97"/>
      <c r="G114" s="97"/>
      <c r="H114" s="98"/>
      <c r="I114" s="98"/>
      <c r="J114" s="97"/>
      <c r="K114" s="97"/>
      <c r="L114" s="97"/>
      <c r="M114" s="97"/>
      <c r="N114" s="97"/>
      <c r="O114" s="97"/>
      <c r="P114" s="97"/>
      <c r="Q114" s="97"/>
      <c r="R114" s="97"/>
      <c r="S114" s="97"/>
      <c r="T114" s="97"/>
      <c r="U114" s="97"/>
      <c r="V114" s="97"/>
      <c r="W114" s="97"/>
      <c r="X114" s="97">
        <v>3120000</v>
      </c>
      <c r="Y114" s="97"/>
      <c r="Z114" s="93">
        <f t="shared" si="49"/>
        <v>3120000</v>
      </c>
      <c r="AA114" s="58"/>
      <c r="AB114" s="67"/>
      <c r="AC114" s="67"/>
      <c r="AD114" s="59"/>
      <c r="AE114" s="59"/>
      <c r="AF114" s="59"/>
      <c r="AG114" s="59"/>
    </row>
    <row r="115" spans="1:33">
      <c r="A115" s="38">
        <v>130</v>
      </c>
      <c r="B115" s="47"/>
      <c r="C115" s="46"/>
      <c r="D115" s="29" t="s">
        <v>153</v>
      </c>
      <c r="E115" s="80" t="s">
        <v>236</v>
      </c>
      <c r="F115" s="97"/>
      <c r="G115" s="97"/>
      <c r="H115" s="98"/>
      <c r="I115" s="98"/>
      <c r="J115" s="97"/>
      <c r="K115" s="97"/>
      <c r="L115" s="97"/>
      <c r="M115" s="97"/>
      <c r="N115" s="97"/>
      <c r="O115" s="97"/>
      <c r="P115" s="97"/>
      <c r="Q115" s="97"/>
      <c r="R115" s="97"/>
      <c r="S115" s="97"/>
      <c r="T115" s="97"/>
      <c r="U115" s="97"/>
      <c r="V115" s="97"/>
      <c r="W115" s="97"/>
      <c r="X115" s="97">
        <v>2901000</v>
      </c>
      <c r="Y115" s="97"/>
      <c r="Z115" s="93">
        <f t="shared" si="49"/>
        <v>2901000</v>
      </c>
      <c r="AA115" s="58"/>
      <c r="AB115" s="67"/>
      <c r="AC115" s="67"/>
      <c r="AD115" s="59"/>
      <c r="AE115" s="59"/>
      <c r="AF115" s="59"/>
      <c r="AG115" s="59"/>
    </row>
    <row r="116" spans="1:33">
      <c r="A116" s="38">
        <v>131</v>
      </c>
      <c r="B116" s="47"/>
      <c r="C116" s="46"/>
      <c r="D116" s="29" t="s">
        <v>154</v>
      </c>
      <c r="E116" s="80" t="s">
        <v>236</v>
      </c>
      <c r="F116" s="97"/>
      <c r="G116" s="97"/>
      <c r="H116" s="98"/>
      <c r="I116" s="98"/>
      <c r="J116" s="97"/>
      <c r="K116" s="97"/>
      <c r="L116" s="97"/>
      <c r="M116" s="97"/>
      <c r="N116" s="97"/>
      <c r="O116" s="97"/>
      <c r="P116" s="97"/>
      <c r="Q116" s="97"/>
      <c r="R116" s="97"/>
      <c r="S116" s="97"/>
      <c r="T116" s="97"/>
      <c r="U116" s="97"/>
      <c r="V116" s="97"/>
      <c r="W116" s="97"/>
      <c r="X116" s="97">
        <v>153000</v>
      </c>
      <c r="Y116" s="97"/>
      <c r="Z116" s="93">
        <f t="shared" si="49"/>
        <v>153000</v>
      </c>
      <c r="AA116" s="58"/>
      <c r="AB116" s="67"/>
      <c r="AC116" s="67"/>
      <c r="AD116" s="59"/>
      <c r="AE116" s="59"/>
      <c r="AF116" s="59"/>
      <c r="AG116" s="59"/>
    </row>
    <row r="117" spans="1:33">
      <c r="A117" s="38">
        <v>132</v>
      </c>
      <c r="B117" s="47"/>
      <c r="C117" s="46"/>
      <c r="D117" s="29" t="s">
        <v>155</v>
      </c>
      <c r="E117" s="80" t="s">
        <v>236</v>
      </c>
      <c r="F117" s="97"/>
      <c r="G117" s="97"/>
      <c r="H117" s="98"/>
      <c r="I117" s="98"/>
      <c r="J117" s="97"/>
      <c r="K117" s="97"/>
      <c r="L117" s="97"/>
      <c r="M117" s="97"/>
      <c r="N117" s="97"/>
      <c r="O117" s="97"/>
      <c r="P117" s="97"/>
      <c r="Q117" s="97"/>
      <c r="R117" s="97"/>
      <c r="S117" s="97"/>
      <c r="T117" s="97"/>
      <c r="U117" s="97"/>
      <c r="V117" s="97"/>
      <c r="W117" s="97"/>
      <c r="X117" s="97"/>
      <c r="Y117" s="97">
        <v>6239000</v>
      </c>
      <c r="Z117" s="93">
        <f t="shared" si="49"/>
        <v>6239000</v>
      </c>
      <c r="AA117" s="58"/>
      <c r="AB117" s="67"/>
      <c r="AC117" s="67"/>
      <c r="AD117" s="59"/>
      <c r="AE117" s="59"/>
      <c r="AF117" s="59"/>
      <c r="AG117" s="59"/>
    </row>
    <row r="118" spans="1:33">
      <c r="A118" s="38">
        <v>133</v>
      </c>
      <c r="B118" s="47"/>
      <c r="C118" s="46"/>
      <c r="D118" s="29" t="s">
        <v>156</v>
      </c>
      <c r="E118" s="80" t="s">
        <v>236</v>
      </c>
      <c r="F118" s="97"/>
      <c r="G118" s="97"/>
      <c r="H118" s="98"/>
      <c r="I118" s="98"/>
      <c r="J118" s="97"/>
      <c r="K118" s="97"/>
      <c r="L118" s="97"/>
      <c r="M118" s="97"/>
      <c r="N118" s="97"/>
      <c r="O118" s="97"/>
      <c r="P118" s="97"/>
      <c r="Q118" s="97"/>
      <c r="R118" s="97"/>
      <c r="S118" s="97"/>
      <c r="T118" s="97"/>
      <c r="U118" s="97"/>
      <c r="V118" s="97"/>
      <c r="W118" s="97"/>
      <c r="X118" s="97"/>
      <c r="Y118" s="97">
        <v>1503000</v>
      </c>
      <c r="Z118" s="93">
        <f t="shared" si="49"/>
        <v>1503000</v>
      </c>
      <c r="AA118" s="58"/>
      <c r="AB118" s="67"/>
      <c r="AC118" s="67"/>
      <c r="AD118" s="59"/>
      <c r="AE118" s="59"/>
      <c r="AF118" s="59"/>
      <c r="AG118" s="59"/>
    </row>
    <row r="119" spans="1:33">
      <c r="A119" s="38">
        <v>134</v>
      </c>
      <c r="B119" s="47"/>
      <c r="C119" s="46"/>
      <c r="D119" s="29" t="s">
        <v>157</v>
      </c>
      <c r="E119" s="80" t="s">
        <v>236</v>
      </c>
      <c r="F119" s="97"/>
      <c r="G119" s="97"/>
      <c r="H119" s="98"/>
      <c r="I119" s="98"/>
      <c r="J119" s="97"/>
      <c r="K119" s="97"/>
      <c r="L119" s="97"/>
      <c r="M119" s="97"/>
      <c r="N119" s="97"/>
      <c r="O119" s="97"/>
      <c r="P119" s="97"/>
      <c r="Q119" s="97"/>
      <c r="R119" s="97"/>
      <c r="S119" s="97"/>
      <c r="T119" s="97"/>
      <c r="U119" s="97"/>
      <c r="V119" s="97"/>
      <c r="W119" s="97"/>
      <c r="X119" s="97"/>
      <c r="Y119" s="97">
        <v>970000</v>
      </c>
      <c r="Z119" s="93">
        <f t="shared" si="49"/>
        <v>970000</v>
      </c>
      <c r="AA119" s="58"/>
      <c r="AB119" s="67"/>
      <c r="AC119" s="67"/>
      <c r="AD119" s="59"/>
      <c r="AE119" s="59"/>
      <c r="AF119" s="59"/>
      <c r="AG119" s="59"/>
    </row>
    <row r="120" spans="1:33" ht="25.5">
      <c r="A120" s="38">
        <v>136</v>
      </c>
      <c r="B120" s="47"/>
      <c r="C120" s="52"/>
      <c r="D120" s="50" t="s">
        <v>171</v>
      </c>
      <c r="E120" s="118" t="s">
        <v>237</v>
      </c>
      <c r="F120" s="99"/>
      <c r="G120" s="99">
        <f>506000-506000</f>
        <v>0</v>
      </c>
      <c r="H120" s="100">
        <v>506000</v>
      </c>
      <c r="I120" s="100"/>
      <c r="J120" s="97"/>
      <c r="K120" s="97"/>
      <c r="L120" s="97"/>
      <c r="M120" s="97"/>
      <c r="N120" s="97"/>
      <c r="O120" s="97">
        <v>616511</v>
      </c>
      <c r="P120" s="97"/>
      <c r="Q120" s="97"/>
      <c r="R120" s="97"/>
      <c r="S120" s="97"/>
      <c r="T120" s="97"/>
      <c r="U120" s="97"/>
      <c r="V120" s="97"/>
      <c r="W120" s="97">
        <v>623392</v>
      </c>
      <c r="X120" s="97"/>
      <c r="Y120" s="97"/>
      <c r="Z120" s="93">
        <f t="shared" si="49"/>
        <v>1745903</v>
      </c>
      <c r="AA120" s="58"/>
      <c r="AB120" s="67"/>
      <c r="AC120" s="67"/>
      <c r="AD120" s="59"/>
      <c r="AE120" s="59"/>
      <c r="AF120" s="59"/>
      <c r="AG120" s="59"/>
    </row>
    <row r="121" spans="1:33" ht="25.5">
      <c r="A121" s="38">
        <v>137</v>
      </c>
      <c r="B121" s="47"/>
      <c r="C121" s="52"/>
      <c r="D121" s="50" t="s">
        <v>174</v>
      </c>
      <c r="E121" s="118" t="s">
        <v>237</v>
      </c>
      <c r="F121" s="97"/>
      <c r="G121" s="97">
        <f>209500-209500</f>
        <v>0</v>
      </c>
      <c r="H121" s="98">
        <v>209500</v>
      </c>
      <c r="I121" s="98"/>
      <c r="J121" s="97"/>
      <c r="K121" s="97"/>
      <c r="L121" s="97"/>
      <c r="M121" s="97"/>
      <c r="N121" s="97"/>
      <c r="O121" s="97"/>
      <c r="P121" s="97">
        <v>255255</v>
      </c>
      <c r="Q121" s="97"/>
      <c r="R121" s="97"/>
      <c r="S121" s="97"/>
      <c r="T121" s="97"/>
      <c r="U121" s="97"/>
      <c r="V121" s="97"/>
      <c r="W121" s="97"/>
      <c r="X121" s="97">
        <v>2823000</v>
      </c>
      <c r="Y121" s="97"/>
      <c r="Z121" s="93">
        <f t="shared" si="49"/>
        <v>3287755</v>
      </c>
      <c r="AA121" s="58"/>
      <c r="AB121" s="67"/>
      <c r="AC121" s="67"/>
      <c r="AD121" s="59"/>
      <c r="AE121" s="59"/>
      <c r="AF121" s="59"/>
      <c r="AG121" s="59"/>
    </row>
    <row r="122" spans="1:33" ht="38.25">
      <c r="A122" s="38">
        <v>138</v>
      </c>
      <c r="B122" s="47"/>
      <c r="C122" s="52"/>
      <c r="D122" s="50" t="s">
        <v>172</v>
      </c>
      <c r="E122" s="118" t="s">
        <v>237</v>
      </c>
      <c r="F122" s="97"/>
      <c r="G122" s="97">
        <f>497933-497933</f>
        <v>0</v>
      </c>
      <c r="H122" s="98">
        <v>497933</v>
      </c>
      <c r="I122" s="98"/>
      <c r="J122" s="97"/>
      <c r="K122" s="97"/>
      <c r="L122" s="97"/>
      <c r="M122" s="97"/>
      <c r="N122" s="97"/>
      <c r="O122" s="97"/>
      <c r="P122" s="97"/>
      <c r="Q122" s="97">
        <v>607000</v>
      </c>
      <c r="R122" s="97"/>
      <c r="S122" s="97"/>
      <c r="T122" s="97"/>
      <c r="U122" s="97"/>
      <c r="V122" s="97"/>
      <c r="W122" s="97"/>
      <c r="X122" s="97"/>
      <c r="Y122" s="97">
        <v>634000</v>
      </c>
      <c r="Z122" s="93">
        <f t="shared" si="49"/>
        <v>1738933</v>
      </c>
      <c r="AA122" s="58"/>
      <c r="AB122" s="67"/>
      <c r="AC122" s="67"/>
      <c r="AD122" s="59"/>
      <c r="AE122" s="59"/>
      <c r="AF122" s="59"/>
      <c r="AG122" s="59"/>
    </row>
    <row r="123" spans="1:33" ht="38.25">
      <c r="A123" s="38">
        <v>139</v>
      </c>
      <c r="B123" s="47"/>
      <c r="C123" s="46"/>
      <c r="D123" s="50" t="s">
        <v>175</v>
      </c>
      <c r="E123" s="118" t="s">
        <v>237</v>
      </c>
      <c r="F123" s="97"/>
      <c r="G123" s="97"/>
      <c r="H123" s="98"/>
      <c r="I123" s="98"/>
      <c r="J123" s="97">
        <v>866628</v>
      </c>
      <c r="K123" s="97"/>
      <c r="L123" s="97"/>
      <c r="M123" s="97"/>
      <c r="N123" s="97"/>
      <c r="O123" s="97"/>
      <c r="P123" s="97"/>
      <c r="Q123" s="97"/>
      <c r="R123" s="97">
        <v>1058000</v>
      </c>
      <c r="S123" s="97"/>
      <c r="T123" s="97"/>
      <c r="U123" s="97"/>
      <c r="V123" s="97"/>
      <c r="W123" s="97"/>
      <c r="X123" s="97"/>
      <c r="Y123" s="97"/>
      <c r="Z123" s="93">
        <f t="shared" si="49"/>
        <v>1924628</v>
      </c>
      <c r="AA123" s="58"/>
      <c r="AB123" s="67"/>
      <c r="AC123" s="67"/>
      <c r="AD123" s="59"/>
      <c r="AE123" s="59"/>
      <c r="AF123" s="59"/>
      <c r="AG123" s="59"/>
    </row>
    <row r="124" spans="1:33" ht="38.25">
      <c r="A124" s="38">
        <v>140</v>
      </c>
      <c r="B124" s="47"/>
      <c r="C124" s="46"/>
      <c r="D124" s="50" t="s">
        <v>176</v>
      </c>
      <c r="E124" s="118" t="s">
        <v>237</v>
      </c>
      <c r="F124" s="97"/>
      <c r="G124" s="97"/>
      <c r="H124" s="98"/>
      <c r="I124" s="98"/>
      <c r="J124" s="97"/>
      <c r="K124" s="97">
        <v>596688</v>
      </c>
      <c r="L124" s="97"/>
      <c r="M124" s="97"/>
      <c r="N124" s="97"/>
      <c r="O124" s="97"/>
      <c r="P124" s="97"/>
      <c r="Q124" s="97"/>
      <c r="R124" s="97"/>
      <c r="S124" s="97">
        <v>724000</v>
      </c>
      <c r="T124" s="97"/>
      <c r="U124" s="97"/>
      <c r="V124" s="97"/>
      <c r="W124" s="97"/>
      <c r="X124" s="97"/>
      <c r="Y124" s="97"/>
      <c r="Z124" s="93">
        <f t="shared" si="49"/>
        <v>1320688</v>
      </c>
      <c r="AA124" s="58"/>
      <c r="AB124" s="67"/>
      <c r="AC124" s="67"/>
      <c r="AD124" s="59"/>
      <c r="AE124" s="59"/>
      <c r="AF124" s="59"/>
      <c r="AG124" s="59"/>
    </row>
    <row r="125" spans="1:33" ht="38.25">
      <c r="A125" s="38">
        <v>141</v>
      </c>
      <c r="B125" s="47"/>
      <c r="C125" s="46"/>
      <c r="D125" s="50" t="s">
        <v>173</v>
      </c>
      <c r="E125" s="118" t="s">
        <v>237</v>
      </c>
      <c r="F125" s="97"/>
      <c r="G125" s="97"/>
      <c r="H125" s="98"/>
      <c r="I125" s="98"/>
      <c r="J125" s="97"/>
      <c r="K125" s="97"/>
      <c r="L125" s="97">
        <v>440000</v>
      </c>
      <c r="M125" s="97"/>
      <c r="N125" s="97"/>
      <c r="O125" s="97"/>
      <c r="P125" s="97"/>
      <c r="Q125" s="97"/>
      <c r="R125" s="97"/>
      <c r="S125" s="97"/>
      <c r="T125" s="97">
        <v>537000</v>
      </c>
      <c r="U125" s="97"/>
      <c r="V125" s="97"/>
      <c r="W125" s="97"/>
      <c r="X125" s="97"/>
      <c r="Y125" s="97"/>
      <c r="Z125" s="93">
        <f t="shared" si="49"/>
        <v>977000</v>
      </c>
      <c r="AA125" s="58"/>
      <c r="AB125" s="67"/>
      <c r="AC125" s="67"/>
      <c r="AD125" s="59"/>
      <c r="AE125" s="59"/>
      <c r="AF125" s="59"/>
      <c r="AG125" s="59"/>
    </row>
    <row r="126" spans="1:33" ht="25.5">
      <c r="A126" s="38">
        <v>142</v>
      </c>
      <c r="B126" s="47"/>
      <c r="C126" s="52"/>
      <c r="D126" s="50" t="s">
        <v>177</v>
      </c>
      <c r="E126" s="118" t="s">
        <v>237</v>
      </c>
      <c r="F126" s="97"/>
      <c r="G126" s="97"/>
      <c r="H126" s="98"/>
      <c r="I126" s="98"/>
      <c r="J126" s="97"/>
      <c r="K126" s="97"/>
      <c r="L126" s="97"/>
      <c r="M126" s="97">
        <v>35000</v>
      </c>
      <c r="N126" s="97"/>
      <c r="O126" s="97"/>
      <c r="P126" s="97"/>
      <c r="Q126" s="97"/>
      <c r="R126" s="97"/>
      <c r="S126" s="97"/>
      <c r="T126" s="97"/>
      <c r="U126" s="97">
        <v>43000</v>
      </c>
      <c r="V126" s="97"/>
      <c r="W126" s="97"/>
      <c r="X126" s="97"/>
      <c r="Y126" s="97"/>
      <c r="Z126" s="93">
        <f t="shared" si="49"/>
        <v>78000</v>
      </c>
      <c r="AA126" s="58"/>
      <c r="AB126" s="67"/>
      <c r="AC126" s="67"/>
      <c r="AD126" s="59"/>
      <c r="AE126" s="59"/>
      <c r="AF126" s="59"/>
      <c r="AG126" s="59"/>
    </row>
    <row r="127" spans="1:33">
      <c r="A127" s="38">
        <v>143</v>
      </c>
      <c r="B127" s="47"/>
      <c r="C127" s="46"/>
      <c r="D127" s="50" t="s">
        <v>165</v>
      </c>
      <c r="E127" s="118" t="s">
        <v>237</v>
      </c>
      <c r="F127" s="97"/>
      <c r="G127" s="97"/>
      <c r="H127" s="98"/>
      <c r="I127" s="98"/>
      <c r="J127" s="97"/>
      <c r="K127" s="97"/>
      <c r="L127" s="97"/>
      <c r="M127" s="97"/>
      <c r="N127" s="97"/>
      <c r="O127" s="97"/>
      <c r="P127" s="97"/>
      <c r="Q127" s="97"/>
      <c r="R127" s="97"/>
      <c r="S127" s="97"/>
      <c r="T127" s="97"/>
      <c r="U127" s="97"/>
      <c r="V127" s="97"/>
      <c r="W127" s="97"/>
      <c r="X127" s="97"/>
      <c r="Y127" s="97"/>
      <c r="Z127" s="93">
        <f t="shared" si="49"/>
        <v>0</v>
      </c>
      <c r="AA127" s="58"/>
      <c r="AB127" s="67"/>
      <c r="AC127" s="67"/>
      <c r="AD127" s="59"/>
      <c r="AE127" s="59"/>
      <c r="AF127" s="59"/>
      <c r="AG127" s="59"/>
    </row>
    <row r="128" spans="1:33">
      <c r="A128" s="38">
        <v>149</v>
      </c>
      <c r="B128" s="53"/>
      <c r="C128" s="46"/>
      <c r="D128" s="50" t="s">
        <v>196</v>
      </c>
      <c r="E128" s="118"/>
      <c r="F128" s="97"/>
      <c r="G128" s="97"/>
      <c r="H128" s="98"/>
      <c r="I128" s="98"/>
      <c r="J128" s="97"/>
      <c r="K128" s="97"/>
      <c r="L128" s="97"/>
      <c r="M128" s="97"/>
      <c r="N128" s="97"/>
      <c r="O128" s="97"/>
      <c r="P128" s="97"/>
      <c r="Q128" s="97"/>
      <c r="R128" s="97"/>
      <c r="S128" s="97"/>
      <c r="T128" s="97"/>
      <c r="U128" s="97"/>
      <c r="V128" s="97"/>
      <c r="W128" s="97"/>
      <c r="X128" s="97"/>
      <c r="Y128" s="97"/>
      <c r="Z128" s="93">
        <f t="shared" si="49"/>
        <v>0</v>
      </c>
      <c r="AA128" s="58"/>
      <c r="AB128" s="67"/>
      <c r="AC128" s="67"/>
      <c r="AD128" s="59"/>
      <c r="AE128" s="59"/>
      <c r="AF128" s="59"/>
      <c r="AG128" s="59"/>
    </row>
    <row r="129" spans="1:33">
      <c r="A129" s="38">
        <v>150</v>
      </c>
      <c r="B129" s="42"/>
      <c r="C129" s="43" t="s">
        <v>36</v>
      </c>
      <c r="D129" s="43"/>
      <c r="E129" s="70"/>
      <c r="F129" s="91"/>
      <c r="G129" s="91"/>
      <c r="H129" s="92"/>
      <c r="I129" s="92"/>
      <c r="J129" s="91"/>
      <c r="K129" s="91"/>
      <c r="L129" s="91"/>
      <c r="M129" s="91"/>
      <c r="N129" s="97"/>
      <c r="O129" s="91"/>
      <c r="P129" s="91"/>
      <c r="Q129" s="91"/>
      <c r="R129" s="91"/>
      <c r="S129" s="91"/>
      <c r="T129" s="91"/>
      <c r="U129" s="91"/>
      <c r="V129" s="91"/>
      <c r="W129" s="97"/>
      <c r="X129" s="91"/>
      <c r="Y129" s="91"/>
      <c r="Z129" s="93">
        <f t="shared" si="49"/>
        <v>0</v>
      </c>
      <c r="AA129" s="58"/>
      <c r="AB129" s="67"/>
      <c r="AC129" s="67"/>
      <c r="AD129" s="59"/>
      <c r="AE129" s="59"/>
      <c r="AF129" s="59"/>
      <c r="AG129" s="59"/>
    </row>
    <row r="130" spans="1:33">
      <c r="A130" s="38">
        <v>151</v>
      </c>
      <c r="B130" s="42"/>
      <c r="C130" s="46">
        <v>93000</v>
      </c>
      <c r="D130" s="43" t="s">
        <v>51</v>
      </c>
      <c r="E130" s="70"/>
      <c r="F130" s="91">
        <v>115484.43</v>
      </c>
      <c r="G130" s="91">
        <f t="shared" ref="G130:G134" si="50">+F130</f>
        <v>115484.43</v>
      </c>
      <c r="H130" s="91">
        <f t="shared" ref="H130" si="51">+G130</f>
        <v>115484.43</v>
      </c>
      <c r="I130" s="91">
        <f t="shared" ref="I130" si="52">+H130</f>
        <v>115484.43</v>
      </c>
      <c r="J130" s="91">
        <f t="shared" ref="J130" si="53">+I130</f>
        <v>115484.43</v>
      </c>
      <c r="K130" s="91">
        <f t="shared" ref="K130" si="54">+J130</f>
        <v>115484.43</v>
      </c>
      <c r="L130" s="91">
        <f t="shared" ref="L130" si="55">+K130</f>
        <v>115484.43</v>
      </c>
      <c r="M130" s="91">
        <f t="shared" ref="M130" si="56">+L130</f>
        <v>115484.43</v>
      </c>
      <c r="N130" s="91">
        <f t="shared" ref="N130" si="57">+M130</f>
        <v>115484.43</v>
      </c>
      <c r="O130" s="91">
        <f t="shared" ref="O130" si="58">+N130</f>
        <v>115484.43</v>
      </c>
      <c r="P130" s="91">
        <f t="shared" ref="P130" si="59">+O130</f>
        <v>115484.43</v>
      </c>
      <c r="Q130" s="91">
        <f t="shared" ref="Q130" si="60">+P130</f>
        <v>115484.43</v>
      </c>
      <c r="R130" s="91">
        <f t="shared" ref="R130" si="61">+Q130</f>
        <v>115484.43</v>
      </c>
      <c r="S130" s="91">
        <f t="shared" ref="S130" si="62">+R130</f>
        <v>115484.43</v>
      </c>
      <c r="T130" s="91">
        <f t="shared" ref="T130" si="63">+S130</f>
        <v>115484.43</v>
      </c>
      <c r="U130" s="91">
        <f t="shared" ref="U130" si="64">+T130</f>
        <v>115484.43</v>
      </c>
      <c r="V130" s="91">
        <f t="shared" ref="V130" si="65">+U130</f>
        <v>115484.43</v>
      </c>
      <c r="W130" s="91">
        <f t="shared" ref="W130" si="66">+V130</f>
        <v>115484.43</v>
      </c>
      <c r="X130" s="91">
        <f t="shared" ref="X130" si="67">+W130</f>
        <v>115484.43</v>
      </c>
      <c r="Y130" s="91">
        <f t="shared" ref="Y130" si="68">+X130</f>
        <v>115484.43</v>
      </c>
      <c r="Z130" s="93">
        <f t="shared" si="49"/>
        <v>2309688.5999999992</v>
      </c>
      <c r="AA130" s="58"/>
      <c r="AB130" s="67"/>
      <c r="AC130" s="67"/>
      <c r="AD130" s="59"/>
      <c r="AE130" s="59"/>
      <c r="AF130" s="59"/>
      <c r="AG130" s="59"/>
    </row>
    <row r="131" spans="1:33">
      <c r="A131" s="38">
        <v>152</v>
      </c>
      <c r="B131" s="42"/>
      <c r="C131" s="46">
        <v>93010</v>
      </c>
      <c r="D131" s="43" t="s">
        <v>52</v>
      </c>
      <c r="E131" s="70"/>
      <c r="F131" s="91">
        <v>243335.08</v>
      </c>
      <c r="G131" s="91">
        <f t="shared" si="50"/>
        <v>243335.08</v>
      </c>
      <c r="H131" s="91">
        <f t="shared" ref="H131:H159" si="69">+G131</f>
        <v>243335.08</v>
      </c>
      <c r="I131" s="91">
        <f t="shared" ref="I131:I159" si="70">+H131</f>
        <v>243335.08</v>
      </c>
      <c r="J131" s="91">
        <f t="shared" ref="J131:J159" si="71">+I131</f>
        <v>243335.08</v>
      </c>
      <c r="K131" s="91">
        <f t="shared" ref="K131:K159" si="72">+J131</f>
        <v>243335.08</v>
      </c>
      <c r="L131" s="91">
        <f t="shared" ref="L131:L159" si="73">+K131</f>
        <v>243335.08</v>
      </c>
      <c r="M131" s="91">
        <f t="shared" ref="M131:M159" si="74">+L131</f>
        <v>243335.08</v>
      </c>
      <c r="N131" s="91">
        <f t="shared" ref="N131:N159" si="75">+M131</f>
        <v>243335.08</v>
      </c>
      <c r="O131" s="91">
        <f t="shared" ref="O131:O159" si="76">+N131</f>
        <v>243335.08</v>
      </c>
      <c r="P131" s="91">
        <f t="shared" ref="P131:P159" si="77">+O131</f>
        <v>243335.08</v>
      </c>
      <c r="Q131" s="91">
        <f t="shared" ref="Q131:Q159" si="78">+P131</f>
        <v>243335.08</v>
      </c>
      <c r="R131" s="91">
        <f t="shared" ref="R131:R159" si="79">+Q131</f>
        <v>243335.08</v>
      </c>
      <c r="S131" s="91">
        <f t="shared" ref="S131:S159" si="80">+R131</f>
        <v>243335.08</v>
      </c>
      <c r="T131" s="91">
        <f t="shared" ref="T131:T159" si="81">+S131</f>
        <v>243335.08</v>
      </c>
      <c r="U131" s="91">
        <f t="shared" ref="U131:U159" si="82">+T131</f>
        <v>243335.08</v>
      </c>
      <c r="V131" s="91">
        <f t="shared" ref="V131:V159" si="83">+U131</f>
        <v>243335.08</v>
      </c>
      <c r="W131" s="91">
        <f t="shared" ref="W131:W159" si="84">+V131</f>
        <v>243335.08</v>
      </c>
      <c r="X131" s="91">
        <f t="shared" ref="X131:X159" si="85">+W131</f>
        <v>243335.08</v>
      </c>
      <c r="Y131" s="91">
        <f t="shared" ref="Y131:Y159" si="86">+X131</f>
        <v>243335.08</v>
      </c>
      <c r="Z131" s="93">
        <f t="shared" si="49"/>
        <v>4866701.6000000006</v>
      </c>
      <c r="AA131" s="58"/>
      <c r="AB131" s="67"/>
      <c r="AC131" s="67"/>
      <c r="AD131" s="59"/>
      <c r="AE131" s="59"/>
      <c r="AF131" s="59"/>
      <c r="AG131" s="59"/>
    </row>
    <row r="132" spans="1:33">
      <c r="A132" s="38">
        <v>153</v>
      </c>
      <c r="B132" s="42"/>
      <c r="C132" s="46">
        <v>93040</v>
      </c>
      <c r="D132" s="43" t="s">
        <v>53</v>
      </c>
      <c r="E132" s="70"/>
      <c r="F132" s="91">
        <v>60758.44</v>
      </c>
      <c r="G132" s="91">
        <f t="shared" si="50"/>
        <v>60758.44</v>
      </c>
      <c r="H132" s="91">
        <f t="shared" si="69"/>
        <v>60758.44</v>
      </c>
      <c r="I132" s="91">
        <f t="shared" si="70"/>
        <v>60758.44</v>
      </c>
      <c r="J132" s="91">
        <f t="shared" si="71"/>
        <v>60758.44</v>
      </c>
      <c r="K132" s="91">
        <f t="shared" si="72"/>
        <v>60758.44</v>
      </c>
      <c r="L132" s="91">
        <f t="shared" si="73"/>
        <v>60758.44</v>
      </c>
      <c r="M132" s="91">
        <f t="shared" si="74"/>
        <v>60758.44</v>
      </c>
      <c r="N132" s="91">
        <f t="shared" si="75"/>
        <v>60758.44</v>
      </c>
      <c r="O132" s="91">
        <f t="shared" si="76"/>
        <v>60758.44</v>
      </c>
      <c r="P132" s="91">
        <f t="shared" si="77"/>
        <v>60758.44</v>
      </c>
      <c r="Q132" s="91">
        <f t="shared" si="78"/>
        <v>60758.44</v>
      </c>
      <c r="R132" s="91">
        <f t="shared" si="79"/>
        <v>60758.44</v>
      </c>
      <c r="S132" s="91">
        <f t="shared" si="80"/>
        <v>60758.44</v>
      </c>
      <c r="T132" s="91">
        <f t="shared" si="81"/>
        <v>60758.44</v>
      </c>
      <c r="U132" s="91">
        <f t="shared" si="82"/>
        <v>60758.44</v>
      </c>
      <c r="V132" s="91">
        <f t="shared" si="83"/>
        <v>60758.44</v>
      </c>
      <c r="W132" s="91">
        <f t="shared" si="84"/>
        <v>60758.44</v>
      </c>
      <c r="X132" s="91">
        <f t="shared" si="85"/>
        <v>60758.44</v>
      </c>
      <c r="Y132" s="91">
        <f t="shared" si="86"/>
        <v>60758.44</v>
      </c>
      <c r="Z132" s="93">
        <f t="shared" si="49"/>
        <v>1215168.7999999993</v>
      </c>
      <c r="AA132" s="58"/>
      <c r="AB132" s="67"/>
      <c r="AC132" s="67"/>
      <c r="AD132" s="59"/>
      <c r="AE132" s="59"/>
      <c r="AF132" s="59"/>
      <c r="AG132" s="59"/>
    </row>
    <row r="133" spans="1:33">
      <c r="A133" s="38">
        <v>154</v>
      </c>
      <c r="B133" s="42"/>
      <c r="C133" s="46">
        <v>93050</v>
      </c>
      <c r="D133" s="43" t="s">
        <v>54</v>
      </c>
      <c r="E133" s="70"/>
      <c r="F133" s="91">
        <v>5145314.3499999996</v>
      </c>
      <c r="G133" s="91">
        <f t="shared" si="50"/>
        <v>5145314.3499999996</v>
      </c>
      <c r="H133" s="91">
        <f t="shared" si="69"/>
        <v>5145314.3499999996</v>
      </c>
      <c r="I133" s="91">
        <f t="shared" si="70"/>
        <v>5145314.3499999996</v>
      </c>
      <c r="J133" s="91">
        <f t="shared" si="71"/>
        <v>5145314.3499999996</v>
      </c>
      <c r="K133" s="91">
        <f t="shared" si="72"/>
        <v>5145314.3499999996</v>
      </c>
      <c r="L133" s="91">
        <f t="shared" si="73"/>
        <v>5145314.3499999996</v>
      </c>
      <c r="M133" s="91">
        <f t="shared" si="74"/>
        <v>5145314.3499999996</v>
      </c>
      <c r="N133" s="91">
        <f t="shared" si="75"/>
        <v>5145314.3499999996</v>
      </c>
      <c r="O133" s="91">
        <f t="shared" si="76"/>
        <v>5145314.3499999996</v>
      </c>
      <c r="P133" s="91">
        <f t="shared" si="77"/>
        <v>5145314.3499999996</v>
      </c>
      <c r="Q133" s="91">
        <f t="shared" si="78"/>
        <v>5145314.3499999996</v>
      </c>
      <c r="R133" s="91">
        <f t="shared" si="79"/>
        <v>5145314.3499999996</v>
      </c>
      <c r="S133" s="91">
        <f t="shared" si="80"/>
        <v>5145314.3499999996</v>
      </c>
      <c r="T133" s="91">
        <f t="shared" si="81"/>
        <v>5145314.3499999996</v>
      </c>
      <c r="U133" s="91">
        <f t="shared" si="82"/>
        <v>5145314.3499999996</v>
      </c>
      <c r="V133" s="91">
        <f t="shared" si="83"/>
        <v>5145314.3499999996</v>
      </c>
      <c r="W133" s="91">
        <f t="shared" si="84"/>
        <v>5145314.3499999996</v>
      </c>
      <c r="X133" s="91">
        <f t="shared" si="85"/>
        <v>5145314.3499999996</v>
      </c>
      <c r="Y133" s="91">
        <f t="shared" si="86"/>
        <v>5145314.3499999996</v>
      </c>
      <c r="Z133" s="93">
        <f t="shared" si="49"/>
        <v>102906286.99999997</v>
      </c>
      <c r="AA133" s="58"/>
      <c r="AB133" s="67"/>
      <c r="AC133" s="67"/>
      <c r="AD133" s="59"/>
      <c r="AE133" s="59"/>
      <c r="AF133" s="59"/>
      <c r="AG133" s="59"/>
    </row>
    <row r="134" spans="1:33">
      <c r="A134" s="38">
        <v>155</v>
      </c>
      <c r="B134" s="42"/>
      <c r="C134" s="46">
        <v>93060</v>
      </c>
      <c r="D134" s="43" t="s">
        <v>162</v>
      </c>
      <c r="E134" s="70"/>
      <c r="F134" s="91">
        <v>25289.34</v>
      </c>
      <c r="G134" s="91">
        <f t="shared" si="50"/>
        <v>25289.34</v>
      </c>
      <c r="H134" s="91">
        <f t="shared" si="69"/>
        <v>25289.34</v>
      </c>
      <c r="I134" s="91">
        <f t="shared" si="70"/>
        <v>25289.34</v>
      </c>
      <c r="J134" s="91">
        <f t="shared" si="71"/>
        <v>25289.34</v>
      </c>
      <c r="K134" s="91">
        <f t="shared" si="72"/>
        <v>25289.34</v>
      </c>
      <c r="L134" s="91">
        <f t="shared" si="73"/>
        <v>25289.34</v>
      </c>
      <c r="M134" s="91">
        <f t="shared" si="74"/>
        <v>25289.34</v>
      </c>
      <c r="N134" s="91">
        <f t="shared" si="75"/>
        <v>25289.34</v>
      </c>
      <c r="O134" s="91">
        <f t="shared" si="76"/>
        <v>25289.34</v>
      </c>
      <c r="P134" s="91">
        <f t="shared" si="77"/>
        <v>25289.34</v>
      </c>
      <c r="Q134" s="91">
        <f t="shared" si="78"/>
        <v>25289.34</v>
      </c>
      <c r="R134" s="91">
        <f t="shared" si="79"/>
        <v>25289.34</v>
      </c>
      <c r="S134" s="91">
        <f t="shared" si="80"/>
        <v>25289.34</v>
      </c>
      <c r="T134" s="91">
        <f t="shared" si="81"/>
        <v>25289.34</v>
      </c>
      <c r="U134" s="91">
        <f t="shared" si="82"/>
        <v>25289.34</v>
      </c>
      <c r="V134" s="91">
        <f t="shared" si="83"/>
        <v>25289.34</v>
      </c>
      <c r="W134" s="91">
        <f t="shared" si="84"/>
        <v>25289.34</v>
      </c>
      <c r="X134" s="91">
        <f t="shared" si="85"/>
        <v>25289.34</v>
      </c>
      <c r="Y134" s="91">
        <f t="shared" si="86"/>
        <v>25289.34</v>
      </c>
      <c r="Z134" s="93">
        <f t="shared" si="49"/>
        <v>505786.80000000022</v>
      </c>
      <c r="AA134" s="58"/>
      <c r="AB134" s="67"/>
      <c r="AC134" s="67"/>
      <c r="AD134" s="59"/>
      <c r="AE134" s="59"/>
      <c r="AF134" s="59"/>
      <c r="AG134" s="59"/>
    </row>
    <row r="135" spans="1:33">
      <c r="A135" s="38">
        <v>156</v>
      </c>
      <c r="B135" s="42"/>
      <c r="C135" s="46">
        <v>93090</v>
      </c>
      <c r="D135" s="43" t="s">
        <v>55</v>
      </c>
      <c r="E135" s="70"/>
      <c r="F135" s="91">
        <v>141688.64000000001</v>
      </c>
      <c r="G135" s="91">
        <v>150000</v>
      </c>
      <c r="H135" s="91">
        <f t="shared" si="69"/>
        <v>150000</v>
      </c>
      <c r="I135" s="91">
        <f t="shared" si="70"/>
        <v>150000</v>
      </c>
      <c r="J135" s="91">
        <f t="shared" si="71"/>
        <v>150000</v>
      </c>
      <c r="K135" s="91">
        <f t="shared" si="72"/>
        <v>150000</v>
      </c>
      <c r="L135" s="91">
        <f t="shared" si="73"/>
        <v>150000</v>
      </c>
      <c r="M135" s="91">
        <f t="shared" si="74"/>
        <v>150000</v>
      </c>
      <c r="N135" s="91">
        <f t="shared" si="75"/>
        <v>150000</v>
      </c>
      <c r="O135" s="91">
        <f t="shared" si="76"/>
        <v>150000</v>
      </c>
      <c r="P135" s="91">
        <f t="shared" si="77"/>
        <v>150000</v>
      </c>
      <c r="Q135" s="91">
        <f t="shared" si="78"/>
        <v>150000</v>
      </c>
      <c r="R135" s="91">
        <f t="shared" si="79"/>
        <v>150000</v>
      </c>
      <c r="S135" s="91">
        <f t="shared" si="80"/>
        <v>150000</v>
      </c>
      <c r="T135" s="91">
        <f t="shared" si="81"/>
        <v>150000</v>
      </c>
      <c r="U135" s="91">
        <f t="shared" si="82"/>
        <v>150000</v>
      </c>
      <c r="V135" s="91">
        <f t="shared" si="83"/>
        <v>150000</v>
      </c>
      <c r="W135" s="91">
        <f t="shared" si="84"/>
        <v>150000</v>
      </c>
      <c r="X135" s="91">
        <f t="shared" si="85"/>
        <v>150000</v>
      </c>
      <c r="Y135" s="91">
        <f t="shared" si="86"/>
        <v>150000</v>
      </c>
      <c r="Z135" s="93">
        <f t="shared" si="49"/>
        <v>2991688.64</v>
      </c>
      <c r="AA135" s="58"/>
      <c r="AB135" s="67"/>
      <c r="AC135" s="67"/>
      <c r="AD135" s="59"/>
      <c r="AE135" s="59"/>
      <c r="AF135" s="59"/>
      <c r="AG135" s="59"/>
    </row>
    <row r="136" spans="1:33">
      <c r="A136" s="38">
        <v>157</v>
      </c>
      <c r="B136" s="42"/>
      <c r="C136" s="46">
        <v>93100</v>
      </c>
      <c r="D136" s="43" t="s">
        <v>56</v>
      </c>
      <c r="E136" s="70"/>
      <c r="F136" s="91">
        <v>200123.21</v>
      </c>
      <c r="G136" s="91">
        <f t="shared" ref="G136:G156" si="87">+F136</f>
        <v>200123.21</v>
      </c>
      <c r="H136" s="91">
        <f t="shared" si="69"/>
        <v>200123.21</v>
      </c>
      <c r="I136" s="91">
        <f t="shared" si="70"/>
        <v>200123.21</v>
      </c>
      <c r="J136" s="91">
        <f t="shared" si="71"/>
        <v>200123.21</v>
      </c>
      <c r="K136" s="91">
        <f t="shared" si="72"/>
        <v>200123.21</v>
      </c>
      <c r="L136" s="91">
        <f t="shared" si="73"/>
        <v>200123.21</v>
      </c>
      <c r="M136" s="91">
        <f t="shared" si="74"/>
        <v>200123.21</v>
      </c>
      <c r="N136" s="91">
        <f t="shared" si="75"/>
        <v>200123.21</v>
      </c>
      <c r="O136" s="91">
        <f t="shared" si="76"/>
        <v>200123.21</v>
      </c>
      <c r="P136" s="91">
        <f t="shared" si="77"/>
        <v>200123.21</v>
      </c>
      <c r="Q136" s="91">
        <f t="shared" si="78"/>
        <v>200123.21</v>
      </c>
      <c r="R136" s="91">
        <f t="shared" si="79"/>
        <v>200123.21</v>
      </c>
      <c r="S136" s="91">
        <f t="shared" si="80"/>
        <v>200123.21</v>
      </c>
      <c r="T136" s="91">
        <f t="shared" si="81"/>
        <v>200123.21</v>
      </c>
      <c r="U136" s="91">
        <f t="shared" si="82"/>
        <v>200123.21</v>
      </c>
      <c r="V136" s="91">
        <f t="shared" si="83"/>
        <v>200123.21</v>
      </c>
      <c r="W136" s="91">
        <f t="shared" si="84"/>
        <v>200123.21</v>
      </c>
      <c r="X136" s="91">
        <f t="shared" si="85"/>
        <v>200123.21</v>
      </c>
      <c r="Y136" s="91">
        <f t="shared" si="86"/>
        <v>200123.21</v>
      </c>
      <c r="Z136" s="93">
        <f t="shared" si="49"/>
        <v>4002464.1999999997</v>
      </c>
      <c r="AA136" s="58"/>
      <c r="AB136" s="67"/>
      <c r="AC136" s="67"/>
      <c r="AD136" s="59"/>
      <c r="AE136" s="59"/>
      <c r="AF136" s="59"/>
      <c r="AG136" s="59"/>
    </row>
    <row r="137" spans="1:33">
      <c r="A137" s="38">
        <v>158</v>
      </c>
      <c r="B137" s="42"/>
      <c r="C137" s="46">
        <v>93120</v>
      </c>
      <c r="D137" s="43" t="s">
        <v>57</v>
      </c>
      <c r="E137" s="70"/>
      <c r="F137" s="91">
        <v>180805.11</v>
      </c>
      <c r="G137" s="91">
        <f t="shared" si="87"/>
        <v>180805.11</v>
      </c>
      <c r="H137" s="91">
        <f t="shared" si="69"/>
        <v>180805.11</v>
      </c>
      <c r="I137" s="91">
        <f t="shared" si="70"/>
        <v>180805.11</v>
      </c>
      <c r="J137" s="91">
        <f t="shared" si="71"/>
        <v>180805.11</v>
      </c>
      <c r="K137" s="91">
        <f t="shared" si="72"/>
        <v>180805.11</v>
      </c>
      <c r="L137" s="91">
        <f t="shared" si="73"/>
        <v>180805.11</v>
      </c>
      <c r="M137" s="91">
        <f t="shared" si="74"/>
        <v>180805.11</v>
      </c>
      <c r="N137" s="91">
        <f t="shared" si="75"/>
        <v>180805.11</v>
      </c>
      <c r="O137" s="91">
        <f t="shared" si="76"/>
        <v>180805.11</v>
      </c>
      <c r="P137" s="91">
        <f t="shared" si="77"/>
        <v>180805.11</v>
      </c>
      <c r="Q137" s="91">
        <f t="shared" si="78"/>
        <v>180805.11</v>
      </c>
      <c r="R137" s="91">
        <f t="shared" si="79"/>
        <v>180805.11</v>
      </c>
      <c r="S137" s="91">
        <f t="shared" si="80"/>
        <v>180805.11</v>
      </c>
      <c r="T137" s="91">
        <f t="shared" si="81"/>
        <v>180805.11</v>
      </c>
      <c r="U137" s="91">
        <f t="shared" si="82"/>
        <v>180805.11</v>
      </c>
      <c r="V137" s="91">
        <f t="shared" si="83"/>
        <v>180805.11</v>
      </c>
      <c r="W137" s="91">
        <f t="shared" si="84"/>
        <v>180805.11</v>
      </c>
      <c r="X137" s="91">
        <f t="shared" si="85"/>
        <v>180805.11</v>
      </c>
      <c r="Y137" s="91">
        <f t="shared" si="86"/>
        <v>180805.11</v>
      </c>
      <c r="Z137" s="93">
        <f t="shared" si="49"/>
        <v>3616102.1999999983</v>
      </c>
      <c r="AA137" s="58"/>
      <c r="AB137" s="67"/>
      <c r="AC137" s="67"/>
      <c r="AD137" s="59"/>
      <c r="AE137" s="59"/>
      <c r="AF137" s="59"/>
      <c r="AG137" s="59"/>
    </row>
    <row r="138" spans="1:33">
      <c r="A138" s="38">
        <v>159</v>
      </c>
      <c r="B138" s="42"/>
      <c r="C138" s="46">
        <v>93130</v>
      </c>
      <c r="D138" s="43" t="s">
        <v>58</v>
      </c>
      <c r="E138" s="70"/>
      <c r="F138" s="91">
        <v>51026.12</v>
      </c>
      <c r="G138" s="91">
        <f t="shared" si="87"/>
        <v>51026.12</v>
      </c>
      <c r="H138" s="91">
        <f t="shared" si="69"/>
        <v>51026.12</v>
      </c>
      <c r="I138" s="91">
        <f t="shared" si="70"/>
        <v>51026.12</v>
      </c>
      <c r="J138" s="91">
        <f t="shared" si="71"/>
        <v>51026.12</v>
      </c>
      <c r="K138" s="91">
        <f t="shared" si="72"/>
        <v>51026.12</v>
      </c>
      <c r="L138" s="91">
        <f t="shared" si="73"/>
        <v>51026.12</v>
      </c>
      <c r="M138" s="91">
        <f t="shared" si="74"/>
        <v>51026.12</v>
      </c>
      <c r="N138" s="91">
        <f t="shared" si="75"/>
        <v>51026.12</v>
      </c>
      <c r="O138" s="91">
        <f t="shared" si="76"/>
        <v>51026.12</v>
      </c>
      <c r="P138" s="91">
        <f t="shared" si="77"/>
        <v>51026.12</v>
      </c>
      <c r="Q138" s="91">
        <f t="shared" si="78"/>
        <v>51026.12</v>
      </c>
      <c r="R138" s="91">
        <f t="shared" si="79"/>
        <v>51026.12</v>
      </c>
      <c r="S138" s="91">
        <f t="shared" si="80"/>
        <v>51026.12</v>
      </c>
      <c r="T138" s="91">
        <f t="shared" si="81"/>
        <v>51026.12</v>
      </c>
      <c r="U138" s="91">
        <f t="shared" si="82"/>
        <v>51026.12</v>
      </c>
      <c r="V138" s="91">
        <f t="shared" si="83"/>
        <v>51026.12</v>
      </c>
      <c r="W138" s="91">
        <f t="shared" si="84"/>
        <v>51026.12</v>
      </c>
      <c r="X138" s="91">
        <f t="shared" si="85"/>
        <v>51026.12</v>
      </c>
      <c r="Y138" s="91">
        <f t="shared" si="86"/>
        <v>51026.12</v>
      </c>
      <c r="Z138" s="93">
        <f t="shared" si="49"/>
        <v>1020522.4</v>
      </c>
      <c r="AA138" s="58"/>
      <c r="AB138" s="67"/>
      <c r="AC138" s="67"/>
      <c r="AD138" s="59"/>
      <c r="AE138" s="59"/>
      <c r="AF138" s="59"/>
      <c r="AG138" s="59"/>
    </row>
    <row r="139" spans="1:33">
      <c r="A139" s="38">
        <v>160</v>
      </c>
      <c r="B139" s="42"/>
      <c r="C139" s="46">
        <v>93150</v>
      </c>
      <c r="D139" s="43" t="s">
        <v>59</v>
      </c>
      <c r="E139" s="70"/>
      <c r="F139" s="91">
        <v>59573.53</v>
      </c>
      <c r="G139" s="91">
        <f t="shared" si="87"/>
        <v>59573.53</v>
      </c>
      <c r="H139" s="91">
        <f t="shared" si="69"/>
        <v>59573.53</v>
      </c>
      <c r="I139" s="91">
        <f t="shared" si="70"/>
        <v>59573.53</v>
      </c>
      <c r="J139" s="91">
        <f t="shared" si="71"/>
        <v>59573.53</v>
      </c>
      <c r="K139" s="91">
        <f t="shared" si="72"/>
        <v>59573.53</v>
      </c>
      <c r="L139" s="91">
        <f t="shared" si="73"/>
        <v>59573.53</v>
      </c>
      <c r="M139" s="91">
        <f t="shared" si="74"/>
        <v>59573.53</v>
      </c>
      <c r="N139" s="91">
        <f t="shared" si="75"/>
        <v>59573.53</v>
      </c>
      <c r="O139" s="91">
        <f t="shared" si="76"/>
        <v>59573.53</v>
      </c>
      <c r="P139" s="91">
        <f t="shared" si="77"/>
        <v>59573.53</v>
      </c>
      <c r="Q139" s="91">
        <f t="shared" si="78"/>
        <v>59573.53</v>
      </c>
      <c r="R139" s="91">
        <f t="shared" si="79"/>
        <v>59573.53</v>
      </c>
      <c r="S139" s="91">
        <f t="shared" si="80"/>
        <v>59573.53</v>
      </c>
      <c r="T139" s="91">
        <f t="shared" si="81"/>
        <v>59573.53</v>
      </c>
      <c r="U139" s="91">
        <f t="shared" si="82"/>
        <v>59573.53</v>
      </c>
      <c r="V139" s="91">
        <f t="shared" si="83"/>
        <v>59573.53</v>
      </c>
      <c r="W139" s="91">
        <f t="shared" si="84"/>
        <v>59573.53</v>
      </c>
      <c r="X139" s="91">
        <f t="shared" si="85"/>
        <v>59573.53</v>
      </c>
      <c r="Y139" s="91">
        <f t="shared" si="86"/>
        <v>59573.53</v>
      </c>
      <c r="Z139" s="93">
        <f t="shared" si="49"/>
        <v>1191470.6000000003</v>
      </c>
      <c r="AA139" s="58"/>
      <c r="AB139" s="67"/>
      <c r="AC139" s="67"/>
      <c r="AD139" s="59"/>
      <c r="AE139" s="59"/>
      <c r="AF139" s="59"/>
      <c r="AG139" s="59"/>
    </row>
    <row r="140" spans="1:33">
      <c r="A140" s="38">
        <v>161</v>
      </c>
      <c r="B140" s="42"/>
      <c r="C140" s="46">
        <v>93160</v>
      </c>
      <c r="D140" s="43" t="s">
        <v>239</v>
      </c>
      <c r="E140" s="70" t="s">
        <v>232</v>
      </c>
      <c r="F140" s="91">
        <v>374960</v>
      </c>
      <c r="G140" s="91">
        <f t="shared" si="87"/>
        <v>374960</v>
      </c>
      <c r="H140" s="91">
        <f t="shared" si="69"/>
        <v>374960</v>
      </c>
      <c r="I140" s="91">
        <f t="shared" si="70"/>
        <v>374960</v>
      </c>
      <c r="J140" s="91">
        <f t="shared" si="71"/>
        <v>374960</v>
      </c>
      <c r="K140" s="91">
        <f t="shared" si="72"/>
        <v>374960</v>
      </c>
      <c r="L140" s="91">
        <f t="shared" si="73"/>
        <v>374960</v>
      </c>
      <c r="M140" s="91">
        <f t="shared" si="74"/>
        <v>374960</v>
      </c>
      <c r="N140" s="91">
        <f t="shared" si="75"/>
        <v>374960</v>
      </c>
      <c r="O140" s="91">
        <f t="shared" si="76"/>
        <v>374960</v>
      </c>
      <c r="P140" s="91">
        <f t="shared" si="77"/>
        <v>374960</v>
      </c>
      <c r="Q140" s="91">
        <f t="shared" si="78"/>
        <v>374960</v>
      </c>
      <c r="R140" s="91">
        <f t="shared" si="79"/>
        <v>374960</v>
      </c>
      <c r="S140" s="91">
        <f t="shared" si="80"/>
        <v>374960</v>
      </c>
      <c r="T140" s="91">
        <f t="shared" si="81"/>
        <v>374960</v>
      </c>
      <c r="U140" s="91">
        <f t="shared" si="82"/>
        <v>374960</v>
      </c>
      <c r="V140" s="91">
        <f t="shared" si="83"/>
        <v>374960</v>
      </c>
      <c r="W140" s="91">
        <f t="shared" si="84"/>
        <v>374960</v>
      </c>
      <c r="X140" s="91">
        <f t="shared" si="85"/>
        <v>374960</v>
      </c>
      <c r="Y140" s="91">
        <f t="shared" si="86"/>
        <v>374960</v>
      </c>
      <c r="Z140" s="93">
        <f t="shared" si="49"/>
        <v>7499200</v>
      </c>
      <c r="AA140" s="58"/>
      <c r="AB140" s="67"/>
      <c r="AC140" s="67"/>
      <c r="AD140" s="59"/>
      <c r="AE140" s="59"/>
      <c r="AF140" s="59"/>
      <c r="AG140" s="59"/>
    </row>
    <row r="141" spans="1:33">
      <c r="A141" s="38">
        <v>162</v>
      </c>
      <c r="B141" s="42"/>
      <c r="C141" s="46">
        <v>93170</v>
      </c>
      <c r="D141" s="43" t="s">
        <v>60</v>
      </c>
      <c r="E141" s="70"/>
      <c r="F141" s="91">
        <v>852585.52</v>
      </c>
      <c r="G141" s="91">
        <f t="shared" si="87"/>
        <v>852585.52</v>
      </c>
      <c r="H141" s="91">
        <f t="shared" si="69"/>
        <v>852585.52</v>
      </c>
      <c r="I141" s="91">
        <f t="shared" si="70"/>
        <v>852585.52</v>
      </c>
      <c r="J141" s="91">
        <f t="shared" si="71"/>
        <v>852585.52</v>
      </c>
      <c r="K141" s="91">
        <f t="shared" si="72"/>
        <v>852585.52</v>
      </c>
      <c r="L141" s="91">
        <f t="shared" si="73"/>
        <v>852585.52</v>
      </c>
      <c r="M141" s="91">
        <f t="shared" si="74"/>
        <v>852585.52</v>
      </c>
      <c r="N141" s="91">
        <f t="shared" si="75"/>
        <v>852585.52</v>
      </c>
      <c r="O141" s="91">
        <f t="shared" si="76"/>
        <v>852585.52</v>
      </c>
      <c r="P141" s="91">
        <f t="shared" si="77"/>
        <v>852585.52</v>
      </c>
      <c r="Q141" s="91">
        <f t="shared" si="78"/>
        <v>852585.52</v>
      </c>
      <c r="R141" s="91">
        <f t="shared" si="79"/>
        <v>852585.52</v>
      </c>
      <c r="S141" s="91">
        <f t="shared" si="80"/>
        <v>852585.52</v>
      </c>
      <c r="T141" s="91">
        <f t="shared" si="81"/>
        <v>852585.52</v>
      </c>
      <c r="U141" s="91">
        <f t="shared" si="82"/>
        <v>852585.52</v>
      </c>
      <c r="V141" s="91">
        <f t="shared" si="83"/>
        <v>852585.52</v>
      </c>
      <c r="W141" s="91">
        <f t="shared" si="84"/>
        <v>852585.52</v>
      </c>
      <c r="X141" s="91">
        <f t="shared" si="85"/>
        <v>852585.52</v>
      </c>
      <c r="Y141" s="91">
        <f t="shared" si="86"/>
        <v>852585.52</v>
      </c>
      <c r="Z141" s="93">
        <f t="shared" si="49"/>
        <v>17051710.399999995</v>
      </c>
      <c r="AA141" s="58"/>
      <c r="AB141" s="67"/>
      <c r="AC141" s="67"/>
      <c r="AD141" s="59"/>
      <c r="AE141" s="59"/>
      <c r="AF141" s="59"/>
      <c r="AG141" s="59"/>
    </row>
    <row r="142" spans="1:33">
      <c r="A142" s="38">
        <v>163</v>
      </c>
      <c r="B142" s="42"/>
      <c r="C142" s="46">
        <v>93190</v>
      </c>
      <c r="D142" s="43" t="s">
        <v>61</v>
      </c>
      <c r="E142" s="70"/>
      <c r="F142" s="91">
        <v>768511.22</v>
      </c>
      <c r="G142" s="91">
        <f t="shared" si="87"/>
        <v>768511.22</v>
      </c>
      <c r="H142" s="91">
        <f t="shared" si="69"/>
        <v>768511.22</v>
      </c>
      <c r="I142" s="91">
        <f t="shared" si="70"/>
        <v>768511.22</v>
      </c>
      <c r="J142" s="91">
        <f t="shared" si="71"/>
        <v>768511.22</v>
      </c>
      <c r="K142" s="91">
        <f t="shared" si="72"/>
        <v>768511.22</v>
      </c>
      <c r="L142" s="91">
        <f t="shared" si="73"/>
        <v>768511.22</v>
      </c>
      <c r="M142" s="91">
        <f t="shared" si="74"/>
        <v>768511.22</v>
      </c>
      <c r="N142" s="91">
        <f t="shared" si="75"/>
        <v>768511.22</v>
      </c>
      <c r="O142" s="91">
        <f t="shared" si="76"/>
        <v>768511.22</v>
      </c>
      <c r="P142" s="91">
        <f t="shared" si="77"/>
        <v>768511.22</v>
      </c>
      <c r="Q142" s="91">
        <f t="shared" si="78"/>
        <v>768511.22</v>
      </c>
      <c r="R142" s="91">
        <f t="shared" si="79"/>
        <v>768511.22</v>
      </c>
      <c r="S142" s="91">
        <f t="shared" si="80"/>
        <v>768511.22</v>
      </c>
      <c r="T142" s="91">
        <f t="shared" si="81"/>
        <v>768511.22</v>
      </c>
      <c r="U142" s="91">
        <f t="shared" si="82"/>
        <v>768511.22</v>
      </c>
      <c r="V142" s="91">
        <f t="shared" si="83"/>
        <v>768511.22</v>
      </c>
      <c r="W142" s="91">
        <f t="shared" si="84"/>
        <v>768511.22</v>
      </c>
      <c r="X142" s="91">
        <f t="shared" si="85"/>
        <v>768511.22</v>
      </c>
      <c r="Y142" s="91">
        <f t="shared" si="86"/>
        <v>768511.22</v>
      </c>
      <c r="Z142" s="93">
        <f t="shared" si="49"/>
        <v>15370224.400000004</v>
      </c>
      <c r="AA142" s="58"/>
      <c r="AB142" s="67"/>
      <c r="AC142" s="67"/>
      <c r="AD142" s="59"/>
      <c r="AE142" s="59"/>
      <c r="AF142" s="59"/>
      <c r="AG142" s="59"/>
    </row>
    <row r="143" spans="1:33">
      <c r="A143" s="38">
        <v>164</v>
      </c>
      <c r="B143" s="42"/>
      <c r="C143" s="46">
        <v>93200</v>
      </c>
      <c r="D143" s="43" t="s">
        <v>62</v>
      </c>
      <c r="E143" s="70"/>
      <c r="F143" s="91">
        <v>1676678.27</v>
      </c>
      <c r="G143" s="91">
        <f t="shared" si="87"/>
        <v>1676678.27</v>
      </c>
      <c r="H143" s="91">
        <f t="shared" si="69"/>
        <v>1676678.27</v>
      </c>
      <c r="I143" s="91">
        <f t="shared" si="70"/>
        <v>1676678.27</v>
      </c>
      <c r="J143" s="91">
        <f t="shared" si="71"/>
        <v>1676678.27</v>
      </c>
      <c r="K143" s="91">
        <f t="shared" si="72"/>
        <v>1676678.27</v>
      </c>
      <c r="L143" s="91">
        <f t="shared" si="73"/>
        <v>1676678.27</v>
      </c>
      <c r="M143" s="91">
        <f t="shared" si="74"/>
        <v>1676678.27</v>
      </c>
      <c r="N143" s="91">
        <f t="shared" si="75"/>
        <v>1676678.27</v>
      </c>
      <c r="O143" s="91">
        <f t="shared" si="76"/>
        <v>1676678.27</v>
      </c>
      <c r="P143" s="91">
        <f t="shared" si="77"/>
        <v>1676678.27</v>
      </c>
      <c r="Q143" s="91">
        <f t="shared" si="78"/>
        <v>1676678.27</v>
      </c>
      <c r="R143" s="91">
        <f t="shared" si="79"/>
        <v>1676678.27</v>
      </c>
      <c r="S143" s="91">
        <f t="shared" si="80"/>
        <v>1676678.27</v>
      </c>
      <c r="T143" s="91">
        <f t="shared" si="81"/>
        <v>1676678.27</v>
      </c>
      <c r="U143" s="91">
        <f t="shared" si="82"/>
        <v>1676678.27</v>
      </c>
      <c r="V143" s="91">
        <f t="shared" si="83"/>
        <v>1676678.27</v>
      </c>
      <c r="W143" s="91">
        <f t="shared" si="84"/>
        <v>1676678.27</v>
      </c>
      <c r="X143" s="91">
        <f t="shared" si="85"/>
        <v>1676678.27</v>
      </c>
      <c r="Y143" s="91">
        <f t="shared" si="86"/>
        <v>1676678.27</v>
      </c>
      <c r="Z143" s="93">
        <f t="shared" si="49"/>
        <v>33533565.399999995</v>
      </c>
      <c r="AA143" s="58"/>
      <c r="AB143" s="67"/>
      <c r="AC143" s="67"/>
      <c r="AD143" s="59"/>
      <c r="AE143" s="59"/>
      <c r="AF143" s="59"/>
      <c r="AG143" s="59"/>
    </row>
    <row r="144" spans="1:33">
      <c r="A144" s="38">
        <v>165</v>
      </c>
      <c r="B144" s="42"/>
      <c r="C144" s="46">
        <v>93202</v>
      </c>
      <c r="D144" s="43" t="s">
        <v>224</v>
      </c>
      <c r="E144" s="70"/>
      <c r="F144" s="91">
        <v>350000</v>
      </c>
      <c r="G144" s="91">
        <f t="shared" si="87"/>
        <v>350000</v>
      </c>
      <c r="H144" s="91">
        <f t="shared" si="69"/>
        <v>350000</v>
      </c>
      <c r="I144" s="91">
        <f t="shared" si="70"/>
        <v>350000</v>
      </c>
      <c r="J144" s="91">
        <f t="shared" si="71"/>
        <v>350000</v>
      </c>
      <c r="K144" s="91">
        <f t="shared" si="72"/>
        <v>350000</v>
      </c>
      <c r="L144" s="91">
        <f t="shared" si="73"/>
        <v>350000</v>
      </c>
      <c r="M144" s="91">
        <f t="shared" si="74"/>
        <v>350000</v>
      </c>
      <c r="N144" s="91">
        <f t="shared" si="75"/>
        <v>350000</v>
      </c>
      <c r="O144" s="91">
        <f t="shared" si="76"/>
        <v>350000</v>
      </c>
      <c r="P144" s="91">
        <f t="shared" si="77"/>
        <v>350000</v>
      </c>
      <c r="Q144" s="91">
        <f t="shared" si="78"/>
        <v>350000</v>
      </c>
      <c r="R144" s="91">
        <f t="shared" si="79"/>
        <v>350000</v>
      </c>
      <c r="S144" s="91">
        <f t="shared" si="80"/>
        <v>350000</v>
      </c>
      <c r="T144" s="91">
        <f t="shared" si="81"/>
        <v>350000</v>
      </c>
      <c r="U144" s="91">
        <f t="shared" si="82"/>
        <v>350000</v>
      </c>
      <c r="V144" s="91">
        <f t="shared" si="83"/>
        <v>350000</v>
      </c>
      <c r="W144" s="91">
        <f t="shared" si="84"/>
        <v>350000</v>
      </c>
      <c r="X144" s="91">
        <f t="shared" si="85"/>
        <v>350000</v>
      </c>
      <c r="Y144" s="91">
        <f t="shared" si="86"/>
        <v>350000</v>
      </c>
      <c r="Z144" s="93">
        <f t="shared" si="49"/>
        <v>7000000</v>
      </c>
      <c r="AA144" s="58"/>
      <c r="AB144" s="67"/>
      <c r="AC144" s="67"/>
      <c r="AD144" s="59"/>
      <c r="AE144" s="59"/>
      <c r="AF144" s="59"/>
      <c r="AG144" s="59"/>
    </row>
    <row r="145" spans="1:33">
      <c r="A145" s="38">
        <v>166</v>
      </c>
      <c r="B145" s="42"/>
      <c r="C145" s="46">
        <v>93210</v>
      </c>
      <c r="D145" s="43" t="s">
        <v>225</v>
      </c>
      <c r="E145" s="70"/>
      <c r="F145" s="125" t="s">
        <v>228</v>
      </c>
      <c r="G145" s="126"/>
      <c r="H145" s="91">
        <f t="shared" si="69"/>
        <v>0</v>
      </c>
      <c r="I145" s="91">
        <f t="shared" si="70"/>
        <v>0</v>
      </c>
      <c r="J145" s="91">
        <f t="shared" si="71"/>
        <v>0</v>
      </c>
      <c r="K145" s="91">
        <f t="shared" si="72"/>
        <v>0</v>
      </c>
      <c r="L145" s="91">
        <f t="shared" si="73"/>
        <v>0</v>
      </c>
      <c r="M145" s="91">
        <f t="shared" si="74"/>
        <v>0</v>
      </c>
      <c r="N145" s="91">
        <f t="shared" si="75"/>
        <v>0</v>
      </c>
      <c r="O145" s="91">
        <f t="shared" si="76"/>
        <v>0</v>
      </c>
      <c r="P145" s="91">
        <f t="shared" si="77"/>
        <v>0</v>
      </c>
      <c r="Q145" s="91">
        <f t="shared" si="78"/>
        <v>0</v>
      </c>
      <c r="R145" s="91">
        <f t="shared" si="79"/>
        <v>0</v>
      </c>
      <c r="S145" s="91">
        <f t="shared" si="80"/>
        <v>0</v>
      </c>
      <c r="T145" s="91">
        <f t="shared" si="81"/>
        <v>0</v>
      </c>
      <c r="U145" s="91">
        <f t="shared" si="82"/>
        <v>0</v>
      </c>
      <c r="V145" s="91">
        <f t="shared" si="83"/>
        <v>0</v>
      </c>
      <c r="W145" s="91">
        <f t="shared" si="84"/>
        <v>0</v>
      </c>
      <c r="X145" s="91">
        <f t="shared" si="85"/>
        <v>0</v>
      </c>
      <c r="Y145" s="91">
        <f t="shared" si="86"/>
        <v>0</v>
      </c>
      <c r="Z145" s="93">
        <f t="shared" si="49"/>
        <v>0</v>
      </c>
      <c r="AA145" s="58"/>
      <c r="AB145" s="67"/>
      <c r="AC145" s="67"/>
      <c r="AD145" s="59"/>
      <c r="AE145" s="59"/>
      <c r="AF145" s="59"/>
      <c r="AG145" s="59"/>
    </row>
    <row r="146" spans="1:33">
      <c r="A146" s="38">
        <v>167</v>
      </c>
      <c r="B146" s="42"/>
      <c r="C146" s="46">
        <v>93230</v>
      </c>
      <c r="D146" s="43" t="s">
        <v>163</v>
      </c>
      <c r="E146" s="70"/>
      <c r="F146" s="91">
        <v>225731.45</v>
      </c>
      <c r="G146" s="91">
        <f t="shared" si="87"/>
        <v>225731.45</v>
      </c>
      <c r="H146" s="91">
        <f t="shared" si="69"/>
        <v>225731.45</v>
      </c>
      <c r="I146" s="91">
        <f t="shared" si="70"/>
        <v>225731.45</v>
      </c>
      <c r="J146" s="91">
        <f t="shared" si="71"/>
        <v>225731.45</v>
      </c>
      <c r="K146" s="91">
        <f t="shared" si="72"/>
        <v>225731.45</v>
      </c>
      <c r="L146" s="91">
        <f t="shared" si="73"/>
        <v>225731.45</v>
      </c>
      <c r="M146" s="91">
        <f t="shared" si="74"/>
        <v>225731.45</v>
      </c>
      <c r="N146" s="91">
        <f t="shared" si="75"/>
        <v>225731.45</v>
      </c>
      <c r="O146" s="91">
        <f t="shared" si="76"/>
        <v>225731.45</v>
      </c>
      <c r="P146" s="91">
        <f t="shared" si="77"/>
        <v>225731.45</v>
      </c>
      <c r="Q146" s="91">
        <f t="shared" si="78"/>
        <v>225731.45</v>
      </c>
      <c r="R146" s="91">
        <f t="shared" si="79"/>
        <v>225731.45</v>
      </c>
      <c r="S146" s="91">
        <f t="shared" si="80"/>
        <v>225731.45</v>
      </c>
      <c r="T146" s="91">
        <f t="shared" si="81"/>
        <v>225731.45</v>
      </c>
      <c r="U146" s="91">
        <f t="shared" si="82"/>
        <v>225731.45</v>
      </c>
      <c r="V146" s="91">
        <f t="shared" si="83"/>
        <v>225731.45</v>
      </c>
      <c r="W146" s="91">
        <f t="shared" si="84"/>
        <v>225731.45</v>
      </c>
      <c r="X146" s="91">
        <f t="shared" si="85"/>
        <v>225731.45</v>
      </c>
      <c r="Y146" s="91">
        <f t="shared" si="86"/>
        <v>225731.45</v>
      </c>
      <c r="Z146" s="93">
        <f t="shared" si="49"/>
        <v>4514629.0000000019</v>
      </c>
      <c r="AA146" s="58"/>
      <c r="AB146" s="67"/>
      <c r="AC146" s="67"/>
      <c r="AD146" s="59"/>
      <c r="AE146" s="59"/>
      <c r="AF146" s="59"/>
      <c r="AG146" s="59"/>
    </row>
    <row r="147" spans="1:33">
      <c r="A147" s="68"/>
      <c r="B147" s="69"/>
      <c r="C147" s="71">
        <v>93231</v>
      </c>
      <c r="D147" s="70" t="s">
        <v>195</v>
      </c>
      <c r="E147" s="70"/>
      <c r="F147" s="92">
        <v>130691.76</v>
      </c>
      <c r="G147" s="92">
        <f t="shared" si="87"/>
        <v>130691.76</v>
      </c>
      <c r="H147" s="91">
        <f t="shared" si="69"/>
        <v>130691.76</v>
      </c>
      <c r="I147" s="91">
        <f t="shared" si="70"/>
        <v>130691.76</v>
      </c>
      <c r="J147" s="91">
        <f t="shared" si="71"/>
        <v>130691.76</v>
      </c>
      <c r="K147" s="91">
        <f t="shared" si="72"/>
        <v>130691.76</v>
      </c>
      <c r="L147" s="91">
        <f t="shared" si="73"/>
        <v>130691.76</v>
      </c>
      <c r="M147" s="91">
        <f t="shared" si="74"/>
        <v>130691.76</v>
      </c>
      <c r="N147" s="91">
        <f t="shared" si="75"/>
        <v>130691.76</v>
      </c>
      <c r="O147" s="91">
        <f t="shared" si="76"/>
        <v>130691.76</v>
      </c>
      <c r="P147" s="91">
        <f t="shared" si="77"/>
        <v>130691.76</v>
      </c>
      <c r="Q147" s="91">
        <f t="shared" si="78"/>
        <v>130691.76</v>
      </c>
      <c r="R147" s="91">
        <f t="shared" si="79"/>
        <v>130691.76</v>
      </c>
      <c r="S147" s="91">
        <f t="shared" si="80"/>
        <v>130691.76</v>
      </c>
      <c r="T147" s="91">
        <f t="shared" si="81"/>
        <v>130691.76</v>
      </c>
      <c r="U147" s="91">
        <f t="shared" si="82"/>
        <v>130691.76</v>
      </c>
      <c r="V147" s="91">
        <f t="shared" si="83"/>
        <v>130691.76</v>
      </c>
      <c r="W147" s="91">
        <f t="shared" si="84"/>
        <v>130691.76</v>
      </c>
      <c r="X147" s="91">
        <f t="shared" si="85"/>
        <v>130691.76</v>
      </c>
      <c r="Y147" s="91">
        <f t="shared" si="86"/>
        <v>130691.76</v>
      </c>
      <c r="Z147" s="93">
        <f t="shared" si="49"/>
        <v>2613835.1999999993</v>
      </c>
      <c r="AA147" s="58"/>
      <c r="AB147" s="67"/>
      <c r="AC147" s="67"/>
      <c r="AD147" s="59"/>
      <c r="AE147" s="59"/>
      <c r="AF147" s="59"/>
      <c r="AG147" s="59"/>
    </row>
    <row r="148" spans="1:33">
      <c r="A148" s="38">
        <v>168</v>
      </c>
      <c r="B148" s="42"/>
      <c r="C148" s="46">
        <v>93240</v>
      </c>
      <c r="D148" s="43" t="s">
        <v>63</v>
      </c>
      <c r="E148" s="70"/>
      <c r="F148" s="91">
        <v>207860.02</v>
      </c>
      <c r="G148" s="91">
        <f t="shared" si="87"/>
        <v>207860.02</v>
      </c>
      <c r="H148" s="91">
        <f t="shared" si="69"/>
        <v>207860.02</v>
      </c>
      <c r="I148" s="91">
        <f t="shared" si="70"/>
        <v>207860.02</v>
      </c>
      <c r="J148" s="91">
        <f t="shared" si="71"/>
        <v>207860.02</v>
      </c>
      <c r="K148" s="91">
        <f t="shared" si="72"/>
        <v>207860.02</v>
      </c>
      <c r="L148" s="91">
        <f t="shared" si="73"/>
        <v>207860.02</v>
      </c>
      <c r="M148" s="91">
        <f t="shared" si="74"/>
        <v>207860.02</v>
      </c>
      <c r="N148" s="91">
        <f t="shared" si="75"/>
        <v>207860.02</v>
      </c>
      <c r="O148" s="91">
        <f t="shared" si="76"/>
        <v>207860.02</v>
      </c>
      <c r="P148" s="91">
        <f t="shared" si="77"/>
        <v>207860.02</v>
      </c>
      <c r="Q148" s="91">
        <f t="shared" si="78"/>
        <v>207860.02</v>
      </c>
      <c r="R148" s="91">
        <f t="shared" si="79"/>
        <v>207860.02</v>
      </c>
      <c r="S148" s="91">
        <f t="shared" si="80"/>
        <v>207860.02</v>
      </c>
      <c r="T148" s="91">
        <f t="shared" si="81"/>
        <v>207860.02</v>
      </c>
      <c r="U148" s="91">
        <f t="shared" si="82"/>
        <v>207860.02</v>
      </c>
      <c r="V148" s="91">
        <f t="shared" si="83"/>
        <v>207860.02</v>
      </c>
      <c r="W148" s="91">
        <f t="shared" si="84"/>
        <v>207860.02</v>
      </c>
      <c r="X148" s="91">
        <f t="shared" si="85"/>
        <v>207860.02</v>
      </c>
      <c r="Y148" s="91">
        <f t="shared" si="86"/>
        <v>207860.02</v>
      </c>
      <c r="Z148" s="93">
        <f t="shared" si="49"/>
        <v>4157200.4</v>
      </c>
      <c r="AA148" s="58"/>
      <c r="AB148" s="67"/>
      <c r="AC148" s="67"/>
      <c r="AD148" s="59"/>
      <c r="AE148" s="59"/>
      <c r="AF148" s="59"/>
      <c r="AG148" s="59"/>
    </row>
    <row r="149" spans="1:33">
      <c r="A149" s="38">
        <v>169</v>
      </c>
      <c r="B149" s="42"/>
      <c r="C149" s="46">
        <v>93250</v>
      </c>
      <c r="D149" s="43" t="s">
        <v>64</v>
      </c>
      <c r="E149" s="70"/>
      <c r="F149" s="91">
        <v>60000</v>
      </c>
      <c r="G149" s="91"/>
      <c r="H149" s="91">
        <f t="shared" si="69"/>
        <v>0</v>
      </c>
      <c r="I149" s="91">
        <f t="shared" si="70"/>
        <v>0</v>
      </c>
      <c r="J149" s="91">
        <f t="shared" si="71"/>
        <v>0</v>
      </c>
      <c r="K149" s="91">
        <f t="shared" si="72"/>
        <v>0</v>
      </c>
      <c r="L149" s="91">
        <f t="shared" si="73"/>
        <v>0</v>
      </c>
      <c r="M149" s="91">
        <f t="shared" si="74"/>
        <v>0</v>
      </c>
      <c r="N149" s="91">
        <f t="shared" si="75"/>
        <v>0</v>
      </c>
      <c r="O149" s="91">
        <f t="shared" si="76"/>
        <v>0</v>
      </c>
      <c r="P149" s="91">
        <f t="shared" si="77"/>
        <v>0</v>
      </c>
      <c r="Q149" s="91">
        <f t="shared" si="78"/>
        <v>0</v>
      </c>
      <c r="R149" s="91">
        <f t="shared" si="79"/>
        <v>0</v>
      </c>
      <c r="S149" s="91">
        <f t="shared" si="80"/>
        <v>0</v>
      </c>
      <c r="T149" s="91">
        <f t="shared" si="81"/>
        <v>0</v>
      </c>
      <c r="U149" s="91">
        <f t="shared" si="82"/>
        <v>0</v>
      </c>
      <c r="V149" s="91">
        <f t="shared" si="83"/>
        <v>0</v>
      </c>
      <c r="W149" s="91">
        <f t="shared" si="84"/>
        <v>0</v>
      </c>
      <c r="X149" s="91">
        <f t="shared" si="85"/>
        <v>0</v>
      </c>
      <c r="Y149" s="91">
        <f t="shared" si="86"/>
        <v>0</v>
      </c>
      <c r="Z149" s="93">
        <f t="shared" si="49"/>
        <v>60000</v>
      </c>
      <c r="AA149" s="58"/>
      <c r="AB149" s="67"/>
      <c r="AC149" s="67"/>
      <c r="AD149" s="59"/>
      <c r="AE149" s="59"/>
      <c r="AF149" s="59"/>
      <c r="AG149" s="59"/>
    </row>
    <row r="150" spans="1:33">
      <c r="A150" s="38">
        <v>170</v>
      </c>
      <c r="B150" s="42"/>
      <c r="C150" s="46">
        <v>93280</v>
      </c>
      <c r="D150" s="43" t="s">
        <v>65</v>
      </c>
      <c r="E150" s="70"/>
      <c r="F150" s="91">
        <v>4110.76</v>
      </c>
      <c r="G150" s="91">
        <f t="shared" si="87"/>
        <v>4110.76</v>
      </c>
      <c r="H150" s="91">
        <f t="shared" si="69"/>
        <v>4110.76</v>
      </c>
      <c r="I150" s="91">
        <f t="shared" si="70"/>
        <v>4110.76</v>
      </c>
      <c r="J150" s="91">
        <f t="shared" si="71"/>
        <v>4110.76</v>
      </c>
      <c r="K150" s="91">
        <f t="shared" si="72"/>
        <v>4110.76</v>
      </c>
      <c r="L150" s="91">
        <f t="shared" si="73"/>
        <v>4110.76</v>
      </c>
      <c r="M150" s="91">
        <f t="shared" si="74"/>
        <v>4110.76</v>
      </c>
      <c r="N150" s="91">
        <f t="shared" si="75"/>
        <v>4110.76</v>
      </c>
      <c r="O150" s="91">
        <f t="shared" si="76"/>
        <v>4110.76</v>
      </c>
      <c r="P150" s="91">
        <f t="shared" si="77"/>
        <v>4110.76</v>
      </c>
      <c r="Q150" s="91">
        <f t="shared" si="78"/>
        <v>4110.76</v>
      </c>
      <c r="R150" s="91">
        <f t="shared" si="79"/>
        <v>4110.76</v>
      </c>
      <c r="S150" s="91">
        <f t="shared" si="80"/>
        <v>4110.76</v>
      </c>
      <c r="T150" s="91">
        <f t="shared" si="81"/>
        <v>4110.76</v>
      </c>
      <c r="U150" s="91">
        <f t="shared" si="82"/>
        <v>4110.76</v>
      </c>
      <c r="V150" s="91">
        <f t="shared" si="83"/>
        <v>4110.76</v>
      </c>
      <c r="W150" s="91">
        <f t="shared" si="84"/>
        <v>4110.76</v>
      </c>
      <c r="X150" s="91">
        <f t="shared" si="85"/>
        <v>4110.76</v>
      </c>
      <c r="Y150" s="91">
        <f t="shared" si="86"/>
        <v>4110.76</v>
      </c>
      <c r="Z150" s="93">
        <f t="shared" si="49"/>
        <v>82215.199999999997</v>
      </c>
      <c r="AA150" s="58"/>
      <c r="AB150" s="67"/>
      <c r="AC150" s="67"/>
      <c r="AD150" s="59"/>
      <c r="AE150" s="59"/>
      <c r="AF150" s="59"/>
      <c r="AG150" s="59"/>
    </row>
    <row r="151" spans="1:33">
      <c r="A151" s="38">
        <v>171</v>
      </c>
      <c r="B151" s="42"/>
      <c r="C151" s="46">
        <v>93290</v>
      </c>
      <c r="D151" s="43" t="s">
        <v>66</v>
      </c>
      <c r="E151" s="70"/>
      <c r="F151" s="91">
        <v>87143.76</v>
      </c>
      <c r="G151" s="91">
        <f t="shared" si="87"/>
        <v>87143.76</v>
      </c>
      <c r="H151" s="91">
        <f t="shared" si="69"/>
        <v>87143.76</v>
      </c>
      <c r="I151" s="91">
        <f t="shared" si="70"/>
        <v>87143.76</v>
      </c>
      <c r="J151" s="91">
        <f t="shared" si="71"/>
        <v>87143.76</v>
      </c>
      <c r="K151" s="91">
        <f t="shared" si="72"/>
        <v>87143.76</v>
      </c>
      <c r="L151" s="91">
        <f t="shared" si="73"/>
        <v>87143.76</v>
      </c>
      <c r="M151" s="91">
        <f t="shared" si="74"/>
        <v>87143.76</v>
      </c>
      <c r="N151" s="91">
        <f t="shared" si="75"/>
        <v>87143.76</v>
      </c>
      <c r="O151" s="91">
        <f t="shared" si="76"/>
        <v>87143.76</v>
      </c>
      <c r="P151" s="91">
        <f t="shared" si="77"/>
        <v>87143.76</v>
      </c>
      <c r="Q151" s="91">
        <f t="shared" si="78"/>
        <v>87143.76</v>
      </c>
      <c r="R151" s="91">
        <f t="shared" si="79"/>
        <v>87143.76</v>
      </c>
      <c r="S151" s="91">
        <f t="shared" si="80"/>
        <v>87143.76</v>
      </c>
      <c r="T151" s="91">
        <f t="shared" si="81"/>
        <v>87143.76</v>
      </c>
      <c r="U151" s="91">
        <f t="shared" si="82"/>
        <v>87143.76</v>
      </c>
      <c r="V151" s="91">
        <f t="shared" si="83"/>
        <v>87143.76</v>
      </c>
      <c r="W151" s="91">
        <f t="shared" si="84"/>
        <v>87143.76</v>
      </c>
      <c r="X151" s="91">
        <f t="shared" si="85"/>
        <v>87143.76</v>
      </c>
      <c r="Y151" s="91">
        <f t="shared" si="86"/>
        <v>87143.76</v>
      </c>
      <c r="Z151" s="93">
        <f t="shared" si="49"/>
        <v>1742875.2</v>
      </c>
      <c r="AA151" s="58"/>
      <c r="AB151" s="67"/>
      <c r="AC151" s="67"/>
      <c r="AD151" s="59"/>
      <c r="AE151" s="59"/>
      <c r="AF151" s="59"/>
      <c r="AG151" s="59"/>
    </row>
    <row r="152" spans="1:33">
      <c r="A152" s="38">
        <v>172</v>
      </c>
      <c r="B152" s="42"/>
      <c r="C152" s="46">
        <v>93300</v>
      </c>
      <c r="D152" s="43" t="s">
        <v>67</v>
      </c>
      <c r="E152" s="70"/>
      <c r="F152" s="91">
        <v>257929.83</v>
      </c>
      <c r="G152" s="91">
        <f t="shared" si="87"/>
        <v>257929.83</v>
      </c>
      <c r="H152" s="91">
        <f t="shared" si="69"/>
        <v>257929.83</v>
      </c>
      <c r="I152" s="91">
        <f t="shared" si="70"/>
        <v>257929.83</v>
      </c>
      <c r="J152" s="91">
        <f t="shared" si="71"/>
        <v>257929.83</v>
      </c>
      <c r="K152" s="91">
        <f t="shared" si="72"/>
        <v>257929.83</v>
      </c>
      <c r="L152" s="91">
        <f t="shared" si="73"/>
        <v>257929.83</v>
      </c>
      <c r="M152" s="91">
        <f t="shared" si="74"/>
        <v>257929.83</v>
      </c>
      <c r="N152" s="91">
        <f t="shared" si="75"/>
        <v>257929.83</v>
      </c>
      <c r="O152" s="91">
        <f t="shared" si="76"/>
        <v>257929.83</v>
      </c>
      <c r="P152" s="91">
        <f t="shared" si="77"/>
        <v>257929.83</v>
      </c>
      <c r="Q152" s="91">
        <f t="shared" si="78"/>
        <v>257929.83</v>
      </c>
      <c r="R152" s="91">
        <f t="shared" si="79"/>
        <v>257929.83</v>
      </c>
      <c r="S152" s="91">
        <f t="shared" si="80"/>
        <v>257929.83</v>
      </c>
      <c r="T152" s="91">
        <f t="shared" si="81"/>
        <v>257929.83</v>
      </c>
      <c r="U152" s="91">
        <f t="shared" si="82"/>
        <v>257929.83</v>
      </c>
      <c r="V152" s="91">
        <f t="shared" si="83"/>
        <v>257929.83</v>
      </c>
      <c r="W152" s="91">
        <f t="shared" si="84"/>
        <v>257929.83</v>
      </c>
      <c r="X152" s="91">
        <f t="shared" si="85"/>
        <v>257929.83</v>
      </c>
      <c r="Y152" s="91">
        <f t="shared" si="86"/>
        <v>257929.83</v>
      </c>
      <c r="Z152" s="93">
        <f t="shared" si="49"/>
        <v>5158596.6000000006</v>
      </c>
      <c r="AA152" s="58"/>
      <c r="AB152" s="67"/>
      <c r="AC152" s="67"/>
      <c r="AD152" s="59"/>
      <c r="AE152" s="59"/>
      <c r="AF152" s="59"/>
      <c r="AG152" s="59"/>
    </row>
    <row r="153" spans="1:33">
      <c r="A153" s="38">
        <v>173</v>
      </c>
      <c r="B153" s="42"/>
      <c r="C153" s="46">
        <v>93310</v>
      </c>
      <c r="D153" s="43" t="s">
        <v>68</v>
      </c>
      <c r="E153" s="70"/>
      <c r="F153" s="91">
        <v>227805</v>
      </c>
      <c r="G153" s="91">
        <f t="shared" si="87"/>
        <v>227805</v>
      </c>
      <c r="H153" s="91">
        <f t="shared" si="69"/>
        <v>227805</v>
      </c>
      <c r="I153" s="91">
        <f t="shared" si="70"/>
        <v>227805</v>
      </c>
      <c r="J153" s="91">
        <f t="shared" si="71"/>
        <v>227805</v>
      </c>
      <c r="K153" s="91">
        <f t="shared" si="72"/>
        <v>227805</v>
      </c>
      <c r="L153" s="91">
        <f t="shared" si="73"/>
        <v>227805</v>
      </c>
      <c r="M153" s="91">
        <f t="shared" si="74"/>
        <v>227805</v>
      </c>
      <c r="N153" s="91">
        <f t="shared" si="75"/>
        <v>227805</v>
      </c>
      <c r="O153" s="91">
        <f t="shared" si="76"/>
        <v>227805</v>
      </c>
      <c r="P153" s="91">
        <f t="shared" si="77"/>
        <v>227805</v>
      </c>
      <c r="Q153" s="91">
        <f t="shared" si="78"/>
        <v>227805</v>
      </c>
      <c r="R153" s="91">
        <f t="shared" si="79"/>
        <v>227805</v>
      </c>
      <c r="S153" s="91">
        <f t="shared" si="80"/>
        <v>227805</v>
      </c>
      <c r="T153" s="91">
        <f t="shared" si="81"/>
        <v>227805</v>
      </c>
      <c r="U153" s="91">
        <f t="shared" si="82"/>
        <v>227805</v>
      </c>
      <c r="V153" s="91">
        <f t="shared" si="83"/>
        <v>227805</v>
      </c>
      <c r="W153" s="91">
        <f t="shared" si="84"/>
        <v>227805</v>
      </c>
      <c r="X153" s="91">
        <f t="shared" si="85"/>
        <v>227805</v>
      </c>
      <c r="Y153" s="91">
        <f t="shared" si="86"/>
        <v>227805</v>
      </c>
      <c r="Z153" s="93">
        <f t="shared" si="49"/>
        <v>4556100</v>
      </c>
      <c r="AA153" s="58"/>
      <c r="AB153" s="67"/>
      <c r="AC153" s="67"/>
      <c r="AD153" s="59"/>
      <c r="AE153" s="59"/>
      <c r="AF153" s="59"/>
      <c r="AG153" s="59"/>
    </row>
    <row r="154" spans="1:33">
      <c r="A154" s="38">
        <v>174</v>
      </c>
      <c r="B154" s="42"/>
      <c r="C154" s="46">
        <v>93320</v>
      </c>
      <c r="D154" s="43" t="s">
        <v>226</v>
      </c>
      <c r="E154" s="70"/>
      <c r="F154" s="91">
        <v>5420.07</v>
      </c>
      <c r="G154" s="91">
        <f t="shared" si="87"/>
        <v>5420.07</v>
      </c>
      <c r="H154" s="91">
        <f t="shared" si="69"/>
        <v>5420.07</v>
      </c>
      <c r="I154" s="91">
        <f t="shared" si="70"/>
        <v>5420.07</v>
      </c>
      <c r="J154" s="91">
        <f t="shared" si="71"/>
        <v>5420.07</v>
      </c>
      <c r="K154" s="91">
        <f t="shared" si="72"/>
        <v>5420.07</v>
      </c>
      <c r="L154" s="91">
        <f t="shared" si="73"/>
        <v>5420.07</v>
      </c>
      <c r="M154" s="91">
        <f t="shared" si="74"/>
        <v>5420.07</v>
      </c>
      <c r="N154" s="91">
        <f t="shared" si="75"/>
        <v>5420.07</v>
      </c>
      <c r="O154" s="91">
        <f t="shared" si="76"/>
        <v>5420.07</v>
      </c>
      <c r="P154" s="91">
        <f t="shared" si="77"/>
        <v>5420.07</v>
      </c>
      <c r="Q154" s="91">
        <f t="shared" si="78"/>
        <v>5420.07</v>
      </c>
      <c r="R154" s="91">
        <f t="shared" si="79"/>
        <v>5420.07</v>
      </c>
      <c r="S154" s="91">
        <f t="shared" si="80"/>
        <v>5420.07</v>
      </c>
      <c r="T154" s="91">
        <f t="shared" si="81"/>
        <v>5420.07</v>
      </c>
      <c r="U154" s="91">
        <f t="shared" si="82"/>
        <v>5420.07</v>
      </c>
      <c r="V154" s="91">
        <f t="shared" si="83"/>
        <v>5420.07</v>
      </c>
      <c r="W154" s="91">
        <f t="shared" si="84"/>
        <v>5420.07</v>
      </c>
      <c r="X154" s="91">
        <f t="shared" si="85"/>
        <v>5420.07</v>
      </c>
      <c r="Y154" s="91">
        <f t="shared" si="86"/>
        <v>5420.07</v>
      </c>
      <c r="Z154" s="93">
        <f t="shared" si="49"/>
        <v>108401.40000000005</v>
      </c>
      <c r="AA154" s="58"/>
      <c r="AB154" s="67"/>
      <c r="AC154" s="67"/>
      <c r="AD154" s="59"/>
      <c r="AE154" s="59"/>
      <c r="AF154" s="59"/>
      <c r="AG154" s="59"/>
    </row>
    <row r="155" spans="1:33">
      <c r="A155" s="38">
        <v>175</v>
      </c>
      <c r="B155" s="42"/>
      <c r="C155" s="46">
        <v>93330</v>
      </c>
      <c r="D155" s="43" t="s">
        <v>227</v>
      </c>
      <c r="E155" s="70"/>
      <c r="F155" s="91">
        <v>492</v>
      </c>
      <c r="G155" s="91">
        <f t="shared" si="87"/>
        <v>492</v>
      </c>
      <c r="H155" s="91">
        <f t="shared" si="69"/>
        <v>492</v>
      </c>
      <c r="I155" s="91">
        <f t="shared" si="70"/>
        <v>492</v>
      </c>
      <c r="J155" s="91">
        <f t="shared" si="71"/>
        <v>492</v>
      </c>
      <c r="K155" s="91">
        <f t="shared" si="72"/>
        <v>492</v>
      </c>
      <c r="L155" s="91">
        <f t="shared" si="73"/>
        <v>492</v>
      </c>
      <c r="M155" s="91">
        <f t="shared" si="74"/>
        <v>492</v>
      </c>
      <c r="N155" s="91">
        <f t="shared" si="75"/>
        <v>492</v>
      </c>
      <c r="O155" s="91">
        <f t="shared" si="76"/>
        <v>492</v>
      </c>
      <c r="P155" s="91">
        <f t="shared" si="77"/>
        <v>492</v>
      </c>
      <c r="Q155" s="91">
        <f t="shared" si="78"/>
        <v>492</v>
      </c>
      <c r="R155" s="91">
        <f t="shared" si="79"/>
        <v>492</v>
      </c>
      <c r="S155" s="91">
        <f t="shared" si="80"/>
        <v>492</v>
      </c>
      <c r="T155" s="91">
        <f t="shared" si="81"/>
        <v>492</v>
      </c>
      <c r="U155" s="91">
        <f t="shared" si="82"/>
        <v>492</v>
      </c>
      <c r="V155" s="91">
        <f t="shared" si="83"/>
        <v>492</v>
      </c>
      <c r="W155" s="91">
        <f t="shared" si="84"/>
        <v>492</v>
      </c>
      <c r="X155" s="91">
        <f t="shared" si="85"/>
        <v>492</v>
      </c>
      <c r="Y155" s="91">
        <f t="shared" si="86"/>
        <v>492</v>
      </c>
      <c r="Z155" s="93">
        <f t="shared" si="49"/>
        <v>9840</v>
      </c>
      <c r="AA155" s="58"/>
      <c r="AB155" s="67"/>
      <c r="AC155" s="67"/>
      <c r="AD155" s="59"/>
      <c r="AE155" s="59"/>
      <c r="AF155" s="59"/>
      <c r="AG155" s="59"/>
    </row>
    <row r="156" spans="1:33">
      <c r="A156" s="38">
        <v>176</v>
      </c>
      <c r="B156" s="42"/>
      <c r="C156" s="46">
        <v>93340</v>
      </c>
      <c r="D156" s="43" t="s">
        <v>69</v>
      </c>
      <c r="E156" s="70"/>
      <c r="F156" s="91">
        <v>391924.94</v>
      </c>
      <c r="G156" s="91">
        <f t="shared" si="87"/>
        <v>391924.94</v>
      </c>
      <c r="H156" s="91">
        <f t="shared" si="69"/>
        <v>391924.94</v>
      </c>
      <c r="I156" s="91">
        <f t="shared" si="70"/>
        <v>391924.94</v>
      </c>
      <c r="J156" s="91">
        <f t="shared" si="71"/>
        <v>391924.94</v>
      </c>
      <c r="K156" s="91">
        <f t="shared" si="72"/>
        <v>391924.94</v>
      </c>
      <c r="L156" s="91">
        <f t="shared" si="73"/>
        <v>391924.94</v>
      </c>
      <c r="M156" s="91">
        <f t="shared" si="74"/>
        <v>391924.94</v>
      </c>
      <c r="N156" s="91">
        <f t="shared" si="75"/>
        <v>391924.94</v>
      </c>
      <c r="O156" s="91">
        <f t="shared" si="76"/>
        <v>391924.94</v>
      </c>
      <c r="P156" s="91">
        <f t="shared" si="77"/>
        <v>391924.94</v>
      </c>
      <c r="Q156" s="91">
        <f t="shared" si="78"/>
        <v>391924.94</v>
      </c>
      <c r="R156" s="91">
        <f t="shared" si="79"/>
        <v>391924.94</v>
      </c>
      <c r="S156" s="91">
        <f t="shared" si="80"/>
        <v>391924.94</v>
      </c>
      <c r="T156" s="91">
        <f t="shared" si="81"/>
        <v>391924.94</v>
      </c>
      <c r="U156" s="91">
        <f t="shared" si="82"/>
        <v>391924.94</v>
      </c>
      <c r="V156" s="91">
        <f t="shared" si="83"/>
        <v>391924.94</v>
      </c>
      <c r="W156" s="91">
        <f t="shared" si="84"/>
        <v>391924.94</v>
      </c>
      <c r="X156" s="91">
        <f t="shared" si="85"/>
        <v>391924.94</v>
      </c>
      <c r="Y156" s="91">
        <f t="shared" si="86"/>
        <v>391924.94</v>
      </c>
      <c r="Z156" s="93">
        <f t="shared" si="49"/>
        <v>7838498.8000000035</v>
      </c>
      <c r="AA156" s="58"/>
      <c r="AB156" s="67"/>
      <c r="AC156" s="67"/>
      <c r="AD156" s="59"/>
      <c r="AE156" s="59"/>
      <c r="AF156" s="59"/>
      <c r="AG156" s="59"/>
    </row>
    <row r="157" spans="1:33">
      <c r="A157" s="38">
        <v>182</v>
      </c>
      <c r="B157" s="42"/>
      <c r="C157" s="46">
        <v>90060</v>
      </c>
      <c r="D157" s="43" t="s">
        <v>70</v>
      </c>
      <c r="E157" s="70"/>
      <c r="F157" s="91">
        <v>186086.59</v>
      </c>
      <c r="G157" s="91"/>
      <c r="H157" s="91">
        <f t="shared" si="69"/>
        <v>0</v>
      </c>
      <c r="I157" s="91">
        <f t="shared" si="70"/>
        <v>0</v>
      </c>
      <c r="J157" s="91">
        <f t="shared" si="71"/>
        <v>0</v>
      </c>
      <c r="K157" s="91">
        <f t="shared" si="72"/>
        <v>0</v>
      </c>
      <c r="L157" s="91">
        <f t="shared" si="73"/>
        <v>0</v>
      </c>
      <c r="M157" s="91">
        <f t="shared" si="74"/>
        <v>0</v>
      </c>
      <c r="N157" s="91">
        <f t="shared" si="75"/>
        <v>0</v>
      </c>
      <c r="O157" s="91">
        <f t="shared" si="76"/>
        <v>0</v>
      </c>
      <c r="P157" s="91">
        <f t="shared" si="77"/>
        <v>0</v>
      </c>
      <c r="Q157" s="91">
        <f t="shared" si="78"/>
        <v>0</v>
      </c>
      <c r="R157" s="91">
        <f t="shared" si="79"/>
        <v>0</v>
      </c>
      <c r="S157" s="91">
        <f t="shared" si="80"/>
        <v>0</v>
      </c>
      <c r="T157" s="91">
        <f t="shared" si="81"/>
        <v>0</v>
      </c>
      <c r="U157" s="91">
        <f t="shared" si="82"/>
        <v>0</v>
      </c>
      <c r="V157" s="91">
        <f t="shared" si="83"/>
        <v>0</v>
      </c>
      <c r="W157" s="91">
        <f t="shared" si="84"/>
        <v>0</v>
      </c>
      <c r="X157" s="91">
        <f t="shared" si="85"/>
        <v>0</v>
      </c>
      <c r="Y157" s="91">
        <f t="shared" si="86"/>
        <v>0</v>
      </c>
      <c r="Z157" s="93">
        <f t="shared" si="49"/>
        <v>186086.59</v>
      </c>
      <c r="AA157" s="58"/>
      <c r="AB157" s="67"/>
      <c r="AC157" s="67"/>
      <c r="AD157" s="59"/>
      <c r="AE157" s="59"/>
      <c r="AF157" s="59"/>
      <c r="AG157" s="59"/>
    </row>
    <row r="158" spans="1:33">
      <c r="A158" s="38">
        <v>183</v>
      </c>
      <c r="B158" s="42"/>
      <c r="C158" s="46" t="s">
        <v>37</v>
      </c>
      <c r="D158" s="43" t="s">
        <v>71</v>
      </c>
      <c r="E158" s="70"/>
      <c r="F158" s="91">
        <v>120073.5</v>
      </c>
      <c r="G158" s="91">
        <v>130685</v>
      </c>
      <c r="H158" s="91">
        <f t="shared" si="69"/>
        <v>130685</v>
      </c>
      <c r="I158" s="91">
        <f t="shared" si="70"/>
        <v>130685</v>
      </c>
      <c r="J158" s="91">
        <f t="shared" si="71"/>
        <v>130685</v>
      </c>
      <c r="K158" s="91">
        <f t="shared" si="72"/>
        <v>130685</v>
      </c>
      <c r="L158" s="91">
        <f t="shared" si="73"/>
        <v>130685</v>
      </c>
      <c r="M158" s="91">
        <f t="shared" si="74"/>
        <v>130685</v>
      </c>
      <c r="N158" s="91">
        <f t="shared" si="75"/>
        <v>130685</v>
      </c>
      <c r="O158" s="91">
        <f t="shared" si="76"/>
        <v>130685</v>
      </c>
      <c r="P158" s="91">
        <f t="shared" si="77"/>
        <v>130685</v>
      </c>
      <c r="Q158" s="91">
        <f t="shared" si="78"/>
        <v>130685</v>
      </c>
      <c r="R158" s="91">
        <f t="shared" si="79"/>
        <v>130685</v>
      </c>
      <c r="S158" s="91">
        <f t="shared" si="80"/>
        <v>130685</v>
      </c>
      <c r="T158" s="91">
        <f t="shared" si="81"/>
        <v>130685</v>
      </c>
      <c r="U158" s="91">
        <f t="shared" si="82"/>
        <v>130685</v>
      </c>
      <c r="V158" s="91">
        <f t="shared" si="83"/>
        <v>130685</v>
      </c>
      <c r="W158" s="91">
        <f t="shared" si="84"/>
        <v>130685</v>
      </c>
      <c r="X158" s="91">
        <f t="shared" si="85"/>
        <v>130685</v>
      </c>
      <c r="Y158" s="91">
        <f t="shared" si="86"/>
        <v>130685</v>
      </c>
      <c r="Z158" s="93">
        <f t="shared" si="49"/>
        <v>2603088.5</v>
      </c>
      <c r="AA158" s="58"/>
      <c r="AB158" s="67"/>
      <c r="AC158" s="67"/>
      <c r="AD158" s="59"/>
      <c r="AE158" s="59"/>
      <c r="AF158" s="59"/>
      <c r="AG158" s="59"/>
    </row>
    <row r="159" spans="1:33">
      <c r="A159" s="38">
        <v>184</v>
      </c>
      <c r="B159" s="42"/>
      <c r="C159" s="46" t="s">
        <v>38</v>
      </c>
      <c r="D159" s="43" t="s">
        <v>72</v>
      </c>
      <c r="E159" s="70"/>
      <c r="F159" s="91">
        <v>28703.84</v>
      </c>
      <c r="G159" s="91">
        <f t="shared" ref="G159" si="88">F159*1.01</f>
        <v>28990.878400000001</v>
      </c>
      <c r="H159" s="91">
        <f t="shared" si="69"/>
        <v>28990.878400000001</v>
      </c>
      <c r="I159" s="91">
        <f t="shared" si="70"/>
        <v>28990.878400000001</v>
      </c>
      <c r="J159" s="91">
        <f t="shared" si="71"/>
        <v>28990.878400000001</v>
      </c>
      <c r="K159" s="91">
        <f t="shared" si="72"/>
        <v>28990.878400000001</v>
      </c>
      <c r="L159" s="91">
        <f t="shared" si="73"/>
        <v>28990.878400000001</v>
      </c>
      <c r="M159" s="91">
        <f t="shared" si="74"/>
        <v>28990.878400000001</v>
      </c>
      <c r="N159" s="91">
        <f t="shared" si="75"/>
        <v>28990.878400000001</v>
      </c>
      <c r="O159" s="91">
        <f t="shared" si="76"/>
        <v>28990.878400000001</v>
      </c>
      <c r="P159" s="91">
        <f t="shared" si="77"/>
        <v>28990.878400000001</v>
      </c>
      <c r="Q159" s="91">
        <f t="shared" si="78"/>
        <v>28990.878400000001</v>
      </c>
      <c r="R159" s="91">
        <f t="shared" si="79"/>
        <v>28990.878400000001</v>
      </c>
      <c r="S159" s="91">
        <f t="shared" si="80"/>
        <v>28990.878400000001</v>
      </c>
      <c r="T159" s="91">
        <f t="shared" si="81"/>
        <v>28990.878400000001</v>
      </c>
      <c r="U159" s="91">
        <f t="shared" si="82"/>
        <v>28990.878400000001</v>
      </c>
      <c r="V159" s="91">
        <f t="shared" si="83"/>
        <v>28990.878400000001</v>
      </c>
      <c r="W159" s="91">
        <f t="shared" si="84"/>
        <v>28990.878400000001</v>
      </c>
      <c r="X159" s="91">
        <f t="shared" si="85"/>
        <v>28990.878400000001</v>
      </c>
      <c r="Y159" s="91">
        <f t="shared" si="86"/>
        <v>28990.878400000001</v>
      </c>
      <c r="Z159" s="93">
        <f t="shared" si="49"/>
        <v>579530.52959999989</v>
      </c>
      <c r="AA159" s="58"/>
      <c r="AB159" s="67"/>
      <c r="AC159" s="67"/>
      <c r="AD159" s="59"/>
      <c r="AE159" s="59"/>
      <c r="AF159" s="59"/>
      <c r="AG159" s="59"/>
    </row>
    <row r="160" spans="1:33">
      <c r="A160" s="38">
        <v>187</v>
      </c>
      <c r="B160" s="42"/>
      <c r="C160" s="43" t="s">
        <v>39</v>
      </c>
      <c r="D160" s="43"/>
      <c r="E160" s="70"/>
      <c r="F160" s="91"/>
      <c r="G160" s="91"/>
      <c r="H160" s="92"/>
      <c r="I160" s="92"/>
      <c r="J160" s="91"/>
      <c r="K160" s="91">
        <f t="shared" ref="K160:K162" si="89">+J160</f>
        <v>0</v>
      </c>
      <c r="L160" s="91"/>
      <c r="M160" s="91"/>
      <c r="N160" s="91"/>
      <c r="O160" s="91"/>
      <c r="P160" s="91"/>
      <c r="Q160" s="91"/>
      <c r="R160" s="91"/>
      <c r="S160" s="91"/>
      <c r="T160" s="91"/>
      <c r="U160" s="91"/>
      <c r="V160" s="91"/>
      <c r="W160" s="91"/>
      <c r="X160" s="91"/>
      <c r="Y160" s="91"/>
      <c r="Z160" s="93">
        <f t="shared" si="49"/>
        <v>0</v>
      </c>
      <c r="AA160" s="58"/>
      <c r="AB160" s="67"/>
      <c r="AC160" s="67"/>
      <c r="AD160" s="59"/>
      <c r="AE160" s="59"/>
      <c r="AF160" s="59"/>
      <c r="AG160" s="59"/>
    </row>
    <row r="161" spans="1:33">
      <c r="A161" s="38">
        <v>188</v>
      </c>
      <c r="B161" s="42"/>
      <c r="C161" s="46" t="s">
        <v>40</v>
      </c>
      <c r="D161" s="43" t="s">
        <v>158</v>
      </c>
      <c r="E161" s="70"/>
      <c r="F161" s="91"/>
      <c r="G161" s="91"/>
      <c r="H161" s="91">
        <f t="shared" ref="H161:H162" si="90">+G161</f>
        <v>0</v>
      </c>
      <c r="I161" s="91">
        <f t="shared" ref="I161:I162" si="91">+H161</f>
        <v>0</v>
      </c>
      <c r="J161" s="91">
        <f t="shared" ref="J161:J162" si="92">+I161</f>
        <v>0</v>
      </c>
      <c r="K161" s="91">
        <f t="shared" si="89"/>
        <v>0</v>
      </c>
      <c r="L161" s="91">
        <f t="shared" ref="L161:L162" si="93">+K161</f>
        <v>0</v>
      </c>
      <c r="M161" s="91">
        <f t="shared" ref="M161:M162" si="94">+L161</f>
        <v>0</v>
      </c>
      <c r="N161" s="91">
        <f t="shared" ref="N161:N162" si="95">+M161</f>
        <v>0</v>
      </c>
      <c r="O161" s="91">
        <f t="shared" ref="O161:O162" si="96">+N161</f>
        <v>0</v>
      </c>
      <c r="P161" s="91">
        <f t="shared" ref="P161:P162" si="97">+O161</f>
        <v>0</v>
      </c>
      <c r="Q161" s="91">
        <f t="shared" ref="Q161:Q162" si="98">+P161</f>
        <v>0</v>
      </c>
      <c r="R161" s="91">
        <f t="shared" ref="R161:R162" si="99">+Q161</f>
        <v>0</v>
      </c>
      <c r="S161" s="91">
        <f t="shared" ref="S161:S162" si="100">+R161</f>
        <v>0</v>
      </c>
      <c r="T161" s="91">
        <f t="shared" ref="T161:T162" si="101">+S161</f>
        <v>0</v>
      </c>
      <c r="U161" s="91">
        <f t="shared" ref="U161:U162" si="102">+T161</f>
        <v>0</v>
      </c>
      <c r="V161" s="91">
        <f t="shared" ref="V161:V162" si="103">+U161</f>
        <v>0</v>
      </c>
      <c r="W161" s="91">
        <f t="shared" ref="W161:W162" si="104">+V161</f>
        <v>0</v>
      </c>
      <c r="X161" s="91">
        <f t="shared" ref="X161:X162" si="105">+W161</f>
        <v>0</v>
      </c>
      <c r="Y161" s="91">
        <f t="shared" ref="Y161:Y162" si="106">+X161</f>
        <v>0</v>
      </c>
      <c r="Z161" s="93">
        <f t="shared" si="49"/>
        <v>0</v>
      </c>
      <c r="AA161" s="58"/>
      <c r="AB161" s="67"/>
      <c r="AC161" s="67"/>
      <c r="AD161" s="59"/>
      <c r="AE161" s="59"/>
      <c r="AF161" s="59"/>
      <c r="AG161" s="59"/>
    </row>
    <row r="162" spans="1:33">
      <c r="A162" s="38">
        <v>189</v>
      </c>
      <c r="B162" s="42"/>
      <c r="C162" s="46" t="s">
        <v>41</v>
      </c>
      <c r="D162" s="43" t="s">
        <v>73</v>
      </c>
      <c r="E162" s="70"/>
      <c r="F162" s="91"/>
      <c r="G162" s="91"/>
      <c r="H162" s="91">
        <f t="shared" si="90"/>
        <v>0</v>
      </c>
      <c r="I162" s="91">
        <f t="shared" si="91"/>
        <v>0</v>
      </c>
      <c r="J162" s="91">
        <f t="shared" si="92"/>
        <v>0</v>
      </c>
      <c r="K162" s="91">
        <f t="shared" si="89"/>
        <v>0</v>
      </c>
      <c r="L162" s="91">
        <f t="shared" si="93"/>
        <v>0</v>
      </c>
      <c r="M162" s="91">
        <f t="shared" si="94"/>
        <v>0</v>
      </c>
      <c r="N162" s="91">
        <f t="shared" si="95"/>
        <v>0</v>
      </c>
      <c r="O162" s="91">
        <f t="shared" si="96"/>
        <v>0</v>
      </c>
      <c r="P162" s="91">
        <f t="shared" si="97"/>
        <v>0</v>
      </c>
      <c r="Q162" s="91">
        <f t="shared" si="98"/>
        <v>0</v>
      </c>
      <c r="R162" s="91">
        <f t="shared" si="99"/>
        <v>0</v>
      </c>
      <c r="S162" s="91">
        <f t="shared" si="100"/>
        <v>0</v>
      </c>
      <c r="T162" s="91">
        <f t="shared" si="101"/>
        <v>0</v>
      </c>
      <c r="U162" s="91">
        <f t="shared" si="102"/>
        <v>0</v>
      </c>
      <c r="V162" s="91">
        <f t="shared" si="103"/>
        <v>0</v>
      </c>
      <c r="W162" s="91">
        <f t="shared" si="104"/>
        <v>0</v>
      </c>
      <c r="X162" s="91">
        <f t="shared" si="105"/>
        <v>0</v>
      </c>
      <c r="Y162" s="91">
        <f t="shared" si="106"/>
        <v>0</v>
      </c>
      <c r="Z162" s="93">
        <f t="shared" si="49"/>
        <v>0</v>
      </c>
      <c r="AA162" s="58"/>
      <c r="AB162" s="67"/>
      <c r="AC162" s="67"/>
      <c r="AD162" s="59"/>
      <c r="AE162" s="59"/>
      <c r="AF162" s="59"/>
      <c r="AG162" s="59"/>
    </row>
    <row r="163" spans="1:33">
      <c r="A163" s="68"/>
      <c r="B163" s="69"/>
      <c r="C163" s="105" t="s">
        <v>229</v>
      </c>
      <c r="D163" s="70"/>
      <c r="E163" s="70"/>
      <c r="F163" s="92">
        <f>44887274-44571131.04</f>
        <v>316142.96000000089</v>
      </c>
      <c r="G163" s="92"/>
      <c r="H163" s="92"/>
      <c r="I163" s="92"/>
      <c r="J163" s="92"/>
      <c r="K163" s="92"/>
      <c r="L163" s="92"/>
      <c r="M163" s="92"/>
      <c r="N163" s="92"/>
      <c r="O163" s="92"/>
      <c r="P163" s="92"/>
      <c r="Q163" s="92"/>
      <c r="R163" s="92"/>
      <c r="S163" s="92"/>
      <c r="T163" s="92"/>
      <c r="U163" s="92"/>
      <c r="V163" s="92"/>
      <c r="W163" s="92"/>
      <c r="X163" s="92"/>
      <c r="Y163" s="92"/>
      <c r="Z163" s="93">
        <f t="shared" si="49"/>
        <v>316142.96000000089</v>
      </c>
      <c r="AA163" s="58"/>
      <c r="AB163" s="67"/>
      <c r="AC163" s="67"/>
      <c r="AD163" s="59"/>
      <c r="AE163" s="59"/>
      <c r="AF163" s="59"/>
      <c r="AG163" s="59"/>
    </row>
    <row r="164" spans="1:33">
      <c r="A164" s="68"/>
      <c r="B164" s="107" t="s">
        <v>212</v>
      </c>
      <c r="C164" s="71"/>
      <c r="D164" s="70"/>
      <c r="E164" s="70"/>
      <c r="F164" s="92"/>
      <c r="G164" s="92"/>
      <c r="H164" s="92"/>
      <c r="I164" s="92"/>
      <c r="J164" s="92"/>
      <c r="K164" s="92"/>
      <c r="L164" s="92"/>
      <c r="M164" s="92"/>
      <c r="N164" s="92"/>
      <c r="O164" s="92"/>
      <c r="P164" s="92"/>
      <c r="Q164" s="92"/>
      <c r="R164" s="92"/>
      <c r="S164" s="92"/>
      <c r="T164" s="92"/>
      <c r="U164" s="92"/>
      <c r="V164" s="92"/>
      <c r="W164" s="92"/>
      <c r="X164" s="92"/>
      <c r="Y164" s="92"/>
      <c r="Z164" s="93">
        <f t="shared" ref="Z164:Z165" si="107">SUM(F164:Y164)</f>
        <v>0</v>
      </c>
      <c r="AA164" s="58"/>
      <c r="AB164" s="67"/>
      <c r="AC164" s="67"/>
      <c r="AD164" s="59"/>
      <c r="AE164" s="59"/>
      <c r="AF164" s="59"/>
      <c r="AG164" s="59"/>
    </row>
    <row r="165" spans="1:33">
      <c r="A165" s="68"/>
      <c r="B165" s="69"/>
      <c r="C165" s="71" t="s">
        <v>211</v>
      </c>
      <c r="D165" s="43" t="s">
        <v>191</v>
      </c>
      <c r="E165" s="70"/>
      <c r="F165" s="101">
        <v>2604505</v>
      </c>
      <c r="G165" s="101">
        <v>2569765.96</v>
      </c>
      <c r="H165" s="101">
        <v>2534787.02</v>
      </c>
      <c r="I165" s="101">
        <v>2534787.02</v>
      </c>
      <c r="J165" s="101"/>
      <c r="K165" s="91"/>
      <c r="L165" s="91"/>
      <c r="M165" s="91"/>
      <c r="N165" s="91"/>
      <c r="O165" s="91"/>
      <c r="P165" s="91"/>
      <c r="Q165" s="91"/>
      <c r="R165" s="91"/>
      <c r="S165" s="91"/>
      <c r="T165" s="91"/>
      <c r="U165" s="91"/>
      <c r="V165" s="91"/>
      <c r="W165" s="91"/>
      <c r="X165" s="91"/>
      <c r="Y165" s="91"/>
      <c r="Z165" s="93">
        <f t="shared" si="107"/>
        <v>10243845</v>
      </c>
      <c r="AA165" s="58"/>
      <c r="AB165" s="67"/>
      <c r="AC165" s="67"/>
      <c r="AD165" s="59"/>
      <c r="AE165" s="59"/>
      <c r="AF165" s="59"/>
      <c r="AG165" s="59"/>
    </row>
    <row r="166" spans="1:33">
      <c r="A166" s="38">
        <v>190</v>
      </c>
      <c r="B166" s="42"/>
      <c r="C166" s="43"/>
      <c r="D166" s="43"/>
      <c r="E166" s="70"/>
      <c r="F166" s="91"/>
      <c r="G166" s="91"/>
      <c r="H166" s="92"/>
      <c r="I166" s="92"/>
      <c r="J166" s="91"/>
      <c r="K166" s="91"/>
      <c r="L166" s="91"/>
      <c r="M166" s="91"/>
      <c r="N166" s="91"/>
      <c r="O166" s="91"/>
      <c r="P166" s="91"/>
      <c r="Q166" s="91"/>
      <c r="R166" s="91"/>
      <c r="S166" s="91"/>
      <c r="T166" s="91"/>
      <c r="U166" s="91"/>
      <c r="V166" s="91"/>
      <c r="W166" s="91"/>
      <c r="X166" s="91"/>
      <c r="Y166" s="91"/>
      <c r="Z166" s="93"/>
      <c r="AA166" s="58"/>
      <c r="AB166" s="67"/>
      <c r="AC166" s="67"/>
      <c r="AD166" s="59"/>
      <c r="AE166" s="59"/>
      <c r="AF166" s="59"/>
      <c r="AG166" s="59"/>
    </row>
    <row r="167" spans="1:33">
      <c r="A167" s="38">
        <v>191</v>
      </c>
      <c r="B167" s="44" t="s">
        <v>12</v>
      </c>
      <c r="C167" s="45"/>
      <c r="D167" s="45"/>
      <c r="E167" s="117"/>
      <c r="F167" s="93">
        <f>SUM(F48:F166)</f>
        <v>20934682.939999998</v>
      </c>
      <c r="G167" s="93">
        <f>SUM(G48:G166)</f>
        <v>16822996.043599997</v>
      </c>
      <c r="H167" s="93">
        <f t="shared" ref="H167:Y167" si="108">SUM(H48:H166)</f>
        <v>22697427.983600002</v>
      </c>
      <c r="I167" s="93">
        <f t="shared" si="108"/>
        <v>14488017.108399998</v>
      </c>
      <c r="J167" s="93">
        <f t="shared" si="108"/>
        <v>19445858.088400006</v>
      </c>
      <c r="K167" s="93">
        <f t="shared" si="108"/>
        <v>14666918.088399997</v>
      </c>
      <c r="L167" s="93">
        <f t="shared" si="108"/>
        <v>15310230.088399997</v>
      </c>
      <c r="M167" s="93">
        <f t="shared" si="108"/>
        <v>14779230.088399997</v>
      </c>
      <c r="N167" s="93">
        <f t="shared" si="108"/>
        <v>13063230.088399999</v>
      </c>
      <c r="O167" s="93">
        <f t="shared" si="108"/>
        <v>28809741.088400003</v>
      </c>
      <c r="P167" s="93">
        <f t="shared" si="108"/>
        <v>23052485.088400006</v>
      </c>
      <c r="Q167" s="93">
        <f t="shared" si="108"/>
        <v>19441230.088400006</v>
      </c>
      <c r="R167" s="93">
        <f t="shared" si="108"/>
        <v>16974230.088399999</v>
      </c>
      <c r="S167" s="93">
        <f t="shared" si="108"/>
        <v>14031230.088399997</v>
      </c>
      <c r="T167" s="93">
        <f t="shared" si="108"/>
        <v>16384230.088399997</v>
      </c>
      <c r="U167" s="93">
        <f t="shared" si="108"/>
        <v>14732230.088399997</v>
      </c>
      <c r="V167" s="93">
        <f t="shared" si="108"/>
        <v>18978230.088400006</v>
      </c>
      <c r="W167" s="93">
        <f t="shared" si="108"/>
        <v>34840622.088399991</v>
      </c>
      <c r="X167" s="93">
        <f t="shared" si="108"/>
        <v>32319230.088400003</v>
      </c>
      <c r="Y167" s="93">
        <f t="shared" si="108"/>
        <v>21299230.088400003</v>
      </c>
      <c r="Z167" s="93">
        <f>SUM(F167:Y167)</f>
        <v>393071279.49000007</v>
      </c>
      <c r="AA167" s="58"/>
      <c r="AB167" s="67"/>
      <c r="AC167" s="67"/>
      <c r="AD167" s="59"/>
      <c r="AE167" s="59"/>
      <c r="AF167" s="59"/>
      <c r="AG167" s="59"/>
    </row>
    <row r="168" spans="1:33">
      <c r="A168" s="38">
        <v>192</v>
      </c>
      <c r="B168" s="47"/>
      <c r="C168" s="48"/>
      <c r="D168" s="48"/>
      <c r="E168" s="80"/>
      <c r="F168" s="97"/>
      <c r="G168" s="97"/>
      <c r="H168" s="98"/>
      <c r="I168" s="98"/>
      <c r="J168" s="97"/>
      <c r="K168" s="97"/>
      <c r="L168" s="97"/>
      <c r="M168" s="97"/>
      <c r="N168" s="97"/>
      <c r="O168" s="97"/>
      <c r="P168" s="97"/>
      <c r="Q168" s="97"/>
      <c r="R168" s="97"/>
      <c r="S168" s="97"/>
      <c r="T168" s="97"/>
      <c r="U168" s="97"/>
      <c r="V168" s="97"/>
      <c r="W168" s="97"/>
      <c r="X168" s="97"/>
      <c r="Y168" s="97"/>
      <c r="Z168" s="93"/>
      <c r="AA168" s="58"/>
      <c r="AB168" s="67"/>
      <c r="AC168" s="67"/>
      <c r="AD168" s="59"/>
      <c r="AE168" s="59"/>
      <c r="AF168" s="59"/>
      <c r="AG168" s="59"/>
    </row>
    <row r="169" spans="1:33">
      <c r="A169" s="38">
        <v>193</v>
      </c>
      <c r="B169" s="39" t="s">
        <v>210</v>
      </c>
      <c r="C169" s="43"/>
      <c r="D169" s="43"/>
      <c r="E169" s="70"/>
      <c r="F169" s="91"/>
      <c r="G169" s="91"/>
      <c r="H169" s="92"/>
      <c r="I169" s="92"/>
      <c r="J169" s="91"/>
      <c r="K169" s="91"/>
      <c r="L169" s="91"/>
      <c r="M169" s="91"/>
      <c r="N169" s="91"/>
      <c r="O169" s="91"/>
      <c r="P169" s="91"/>
      <c r="Q169" s="91"/>
      <c r="R169" s="91"/>
      <c r="S169" s="91"/>
      <c r="T169" s="91"/>
      <c r="U169" s="91"/>
      <c r="V169" s="91"/>
      <c r="W169" s="91"/>
      <c r="X169" s="91"/>
      <c r="Y169" s="91"/>
      <c r="Z169" s="93"/>
      <c r="AA169" s="58"/>
      <c r="AB169" s="67"/>
      <c r="AC169" s="67"/>
      <c r="AD169" s="59"/>
      <c r="AE169" s="59"/>
      <c r="AF169" s="59"/>
      <c r="AG169" s="59"/>
    </row>
    <row r="170" spans="1:33">
      <c r="A170" s="38">
        <v>194</v>
      </c>
      <c r="B170" s="42"/>
      <c r="C170" s="43"/>
      <c r="D170" s="43"/>
      <c r="E170" s="70"/>
      <c r="F170" s="91"/>
      <c r="G170" s="91"/>
      <c r="H170" s="92"/>
      <c r="I170" s="92"/>
      <c r="J170" s="91"/>
      <c r="K170" s="91"/>
      <c r="L170" s="91"/>
      <c r="M170" s="91"/>
      <c r="N170" s="91"/>
      <c r="O170" s="91"/>
      <c r="P170" s="91"/>
      <c r="Q170" s="91"/>
      <c r="R170" s="91"/>
      <c r="S170" s="91"/>
      <c r="T170" s="91"/>
      <c r="U170" s="91"/>
      <c r="V170" s="91"/>
      <c r="W170" s="91"/>
      <c r="X170" s="91"/>
      <c r="Y170" s="91"/>
      <c r="Z170" s="93"/>
      <c r="AA170" s="58"/>
      <c r="AB170" s="67"/>
      <c r="AC170" s="67"/>
      <c r="AD170" s="59"/>
      <c r="AE170" s="59"/>
      <c r="AF170" s="59"/>
      <c r="AG170" s="59"/>
    </row>
    <row r="171" spans="1:33">
      <c r="A171" s="38">
        <v>197</v>
      </c>
      <c r="B171" s="42"/>
      <c r="C171" s="54" t="s">
        <v>42</v>
      </c>
      <c r="D171" s="43" t="s">
        <v>74</v>
      </c>
      <c r="E171" s="70" t="s">
        <v>235</v>
      </c>
      <c r="F171" s="91">
        <v>10036447.5</v>
      </c>
      <c r="G171" s="91">
        <v>10200495</v>
      </c>
      <c r="H171" s="92">
        <v>10199733.75</v>
      </c>
      <c r="I171" s="92">
        <v>10194051.25</v>
      </c>
      <c r="J171" s="91">
        <v>10185285.629999999</v>
      </c>
      <c r="K171" s="91">
        <v>10153607.51</v>
      </c>
      <c r="L171" s="91">
        <v>10155998.76</v>
      </c>
      <c r="M171" s="91">
        <v>10142030.629999999</v>
      </c>
      <c r="N171" s="91">
        <v>10133603.75</v>
      </c>
      <c r="O171" s="91">
        <v>10119002.5</v>
      </c>
      <c r="P171" s="91">
        <v>10114437.5</v>
      </c>
      <c r="Q171" s="91">
        <v>10101512.5</v>
      </c>
      <c r="R171" s="91">
        <v>10091275</v>
      </c>
      <c r="S171" s="91">
        <v>10084637.5</v>
      </c>
      <c r="T171" s="91">
        <v>219000</v>
      </c>
      <c r="U171" s="91">
        <v>220000</v>
      </c>
      <c r="V171" s="91">
        <v>220500</v>
      </c>
      <c r="W171" s="91">
        <v>220500</v>
      </c>
      <c r="X171" s="91"/>
      <c r="Y171" s="91"/>
      <c r="Z171" s="93">
        <f>SUM(F171:Y171)</f>
        <v>142792118.77999997</v>
      </c>
      <c r="AA171" s="58"/>
      <c r="AB171" s="67"/>
      <c r="AC171" s="67"/>
      <c r="AD171" s="59"/>
      <c r="AE171" s="59"/>
      <c r="AF171" s="59"/>
      <c r="AG171" s="59"/>
    </row>
    <row r="172" spans="1:33">
      <c r="A172" s="38">
        <v>199</v>
      </c>
      <c r="B172" s="42"/>
      <c r="C172" s="54" t="s">
        <v>43</v>
      </c>
      <c r="D172" s="43" t="s">
        <v>75</v>
      </c>
      <c r="E172" s="70" t="s">
        <v>233</v>
      </c>
      <c r="F172" s="91">
        <v>2581293.7599999998</v>
      </c>
      <c r="G172" s="91">
        <v>2575437.5</v>
      </c>
      <c r="H172" s="92">
        <v>2575112.5</v>
      </c>
      <c r="I172" s="92">
        <v>2578112.5</v>
      </c>
      <c r="J172" s="91">
        <v>2577612.5</v>
      </c>
      <c r="K172" s="91">
        <v>2573412.5</v>
      </c>
      <c r="L172" s="91">
        <v>2577012.5</v>
      </c>
      <c r="M172" s="91">
        <v>2573012.5</v>
      </c>
      <c r="N172" s="91">
        <v>2577462.5</v>
      </c>
      <c r="O172" s="91">
        <v>2573725</v>
      </c>
      <c r="P172" s="91">
        <v>2577012.5</v>
      </c>
      <c r="Q172" s="91">
        <v>2576900</v>
      </c>
      <c r="R172" s="91">
        <v>2573387.5</v>
      </c>
      <c r="S172" s="91">
        <v>2576475</v>
      </c>
      <c r="T172" s="91">
        <v>2574725</v>
      </c>
      <c r="U172" s="91">
        <v>2577725</v>
      </c>
      <c r="V172" s="91">
        <v>2574975</v>
      </c>
      <c r="W172" s="91"/>
      <c r="X172" s="91"/>
      <c r="Y172" s="102"/>
      <c r="Z172" s="93">
        <f t="shared" ref="Z172:Z178" si="109">SUM(F172:Y172)</f>
        <v>43793393.759999998</v>
      </c>
      <c r="AA172" s="58"/>
      <c r="AB172" s="67"/>
      <c r="AC172" s="67"/>
      <c r="AD172" s="59"/>
      <c r="AE172" s="59"/>
      <c r="AF172" s="59"/>
      <c r="AG172" s="59"/>
    </row>
    <row r="173" spans="1:33">
      <c r="A173" s="38">
        <v>202</v>
      </c>
      <c r="B173" s="42"/>
      <c r="C173" s="54" t="s">
        <v>44</v>
      </c>
      <c r="D173" s="43" t="s">
        <v>190</v>
      </c>
      <c r="E173" s="70" t="s">
        <v>233</v>
      </c>
      <c r="F173" s="101">
        <v>834485.76000000001</v>
      </c>
      <c r="G173" s="101">
        <f>+F173</f>
        <v>834485.76000000001</v>
      </c>
      <c r="H173" s="101">
        <f t="shared" ref="H173:S174" si="110">+G173</f>
        <v>834485.76000000001</v>
      </c>
      <c r="I173" s="101">
        <f t="shared" si="110"/>
        <v>834485.76000000001</v>
      </c>
      <c r="J173" s="101">
        <f t="shared" si="110"/>
        <v>834485.76000000001</v>
      </c>
      <c r="K173" s="101">
        <f t="shared" si="110"/>
        <v>834485.76000000001</v>
      </c>
      <c r="L173" s="101">
        <f t="shared" si="110"/>
        <v>834485.76000000001</v>
      </c>
      <c r="M173" s="101">
        <f t="shared" si="110"/>
        <v>834485.76000000001</v>
      </c>
      <c r="N173" s="101">
        <f t="shared" si="110"/>
        <v>834485.76000000001</v>
      </c>
      <c r="O173" s="101">
        <f t="shared" si="110"/>
        <v>834485.76000000001</v>
      </c>
      <c r="P173" s="101">
        <f t="shared" si="110"/>
        <v>834485.76000000001</v>
      </c>
      <c r="Q173" s="101">
        <f t="shared" si="110"/>
        <v>834485.76000000001</v>
      </c>
      <c r="R173" s="101">
        <f t="shared" si="110"/>
        <v>834485.76000000001</v>
      </c>
      <c r="S173" s="101">
        <f t="shared" si="110"/>
        <v>834485.76000000001</v>
      </c>
      <c r="T173" s="101"/>
      <c r="U173" s="101"/>
      <c r="V173" s="101"/>
      <c r="W173" s="101"/>
      <c r="X173" s="91"/>
      <c r="Y173" s="91"/>
      <c r="Z173" s="93">
        <f t="shared" si="109"/>
        <v>11682800.639999999</v>
      </c>
      <c r="AA173" s="58"/>
      <c r="AB173" s="67"/>
      <c r="AC173" s="67"/>
      <c r="AD173" s="59"/>
      <c r="AE173" s="59"/>
      <c r="AF173" s="59"/>
      <c r="AG173" s="59"/>
    </row>
    <row r="174" spans="1:33">
      <c r="A174" s="38">
        <v>203</v>
      </c>
      <c r="B174" s="42"/>
      <c r="C174" s="54" t="s">
        <v>45</v>
      </c>
      <c r="D174" s="43" t="s">
        <v>189</v>
      </c>
      <c r="E174" s="70" t="s">
        <v>233</v>
      </c>
      <c r="F174" s="101">
        <v>538544.24</v>
      </c>
      <c r="G174" s="101">
        <f>+F174</f>
        <v>538544.24</v>
      </c>
      <c r="H174" s="101">
        <f t="shared" si="110"/>
        <v>538544.24</v>
      </c>
      <c r="I174" s="101">
        <f t="shared" si="110"/>
        <v>538544.24</v>
      </c>
      <c r="J174" s="101">
        <f t="shared" si="110"/>
        <v>538544.24</v>
      </c>
      <c r="K174" s="101">
        <f t="shared" si="110"/>
        <v>538544.24</v>
      </c>
      <c r="L174" s="101">
        <f t="shared" si="110"/>
        <v>538544.24</v>
      </c>
      <c r="M174" s="101">
        <f t="shared" si="110"/>
        <v>538544.24</v>
      </c>
      <c r="N174" s="101">
        <f t="shared" si="110"/>
        <v>538544.24</v>
      </c>
      <c r="O174" s="101">
        <f t="shared" si="110"/>
        <v>538544.24</v>
      </c>
      <c r="P174" s="101">
        <f t="shared" si="110"/>
        <v>538544.24</v>
      </c>
      <c r="Q174" s="101">
        <f t="shared" si="110"/>
        <v>538544.24</v>
      </c>
      <c r="R174" s="101">
        <f t="shared" si="110"/>
        <v>538544.24</v>
      </c>
      <c r="S174" s="101">
        <f t="shared" si="110"/>
        <v>538544.24</v>
      </c>
      <c r="T174" s="101">
        <f>+S174</f>
        <v>538544.24</v>
      </c>
      <c r="U174" s="101"/>
      <c r="V174" s="101"/>
      <c r="W174" s="101"/>
      <c r="X174" s="91"/>
      <c r="Y174" s="91"/>
      <c r="Z174" s="93">
        <f t="shared" si="109"/>
        <v>8078163.6000000024</v>
      </c>
      <c r="AA174" s="58"/>
      <c r="AB174" s="67"/>
      <c r="AC174" s="67"/>
      <c r="AD174" s="59"/>
      <c r="AE174" s="59"/>
      <c r="AF174" s="59"/>
      <c r="AG174" s="59"/>
    </row>
    <row r="175" spans="1:33">
      <c r="A175" s="38">
        <v>204</v>
      </c>
      <c r="B175" s="42"/>
      <c r="C175" s="54" t="s">
        <v>164</v>
      </c>
      <c r="D175" s="43" t="s">
        <v>188</v>
      </c>
      <c r="E175" s="70" t="s">
        <v>233</v>
      </c>
      <c r="F175" s="91">
        <v>7124468.7599999998</v>
      </c>
      <c r="G175" s="91">
        <v>7126418.7599999998</v>
      </c>
      <c r="H175" s="92">
        <v>7124450</v>
      </c>
      <c r="I175" s="92">
        <v>7125400</v>
      </c>
      <c r="J175" s="91">
        <v>5755900</v>
      </c>
      <c r="K175" s="91">
        <v>7435300</v>
      </c>
      <c r="L175" s="91">
        <v>7434650</v>
      </c>
      <c r="M175" s="91">
        <v>5555650</v>
      </c>
      <c r="N175" s="91"/>
      <c r="O175" s="91"/>
      <c r="P175" s="91"/>
      <c r="Q175" s="91"/>
      <c r="R175" s="91"/>
      <c r="S175" s="91"/>
      <c r="T175" s="91"/>
      <c r="U175" s="91"/>
      <c r="V175" s="91"/>
      <c r="W175" s="91"/>
      <c r="X175" s="91"/>
      <c r="Y175" s="91"/>
      <c r="Z175" s="93">
        <f t="shared" si="109"/>
        <v>54682237.519999996</v>
      </c>
      <c r="AA175" s="58"/>
      <c r="AB175" s="67"/>
      <c r="AC175" s="67"/>
      <c r="AD175" s="59"/>
      <c r="AE175" s="59"/>
      <c r="AF175" s="59"/>
      <c r="AG175" s="59"/>
    </row>
    <row r="176" spans="1:33">
      <c r="A176" s="38">
        <f>A175+1</f>
        <v>205</v>
      </c>
      <c r="B176" s="69"/>
      <c r="C176" s="54" t="s">
        <v>186</v>
      </c>
      <c r="D176" s="43" t="s">
        <v>187</v>
      </c>
      <c r="E176" s="70" t="s">
        <v>233</v>
      </c>
      <c r="F176" s="92">
        <v>573215</v>
      </c>
      <c r="G176" s="92">
        <v>571060</v>
      </c>
      <c r="H176" s="92">
        <v>571060</v>
      </c>
      <c r="I176" s="92">
        <v>571060</v>
      </c>
      <c r="J176" s="92">
        <v>571060</v>
      </c>
      <c r="K176" s="92">
        <v>571060</v>
      </c>
      <c r="L176" s="92">
        <v>571060</v>
      </c>
      <c r="M176" s="92">
        <v>2316060</v>
      </c>
      <c r="N176" s="92">
        <v>8071260</v>
      </c>
      <c r="O176" s="92">
        <v>3532760</v>
      </c>
      <c r="P176" s="92"/>
      <c r="Q176" s="92"/>
      <c r="R176" s="92"/>
      <c r="S176" s="92"/>
      <c r="T176" s="92"/>
      <c r="U176" s="92"/>
      <c r="V176" s="92"/>
      <c r="W176" s="92"/>
      <c r="X176" s="92"/>
      <c r="Y176" s="92"/>
      <c r="Z176" s="93">
        <f t="shared" si="109"/>
        <v>17919655</v>
      </c>
      <c r="AA176" s="58"/>
      <c r="AB176" s="67"/>
      <c r="AC176" s="67"/>
      <c r="AD176" s="59"/>
      <c r="AE176" s="59"/>
      <c r="AF176" s="59"/>
      <c r="AG176" s="59"/>
    </row>
    <row r="177" spans="1:33">
      <c r="A177" s="68"/>
      <c r="B177" s="69"/>
      <c r="C177" s="54" t="s">
        <v>202</v>
      </c>
      <c r="D177" s="70" t="s">
        <v>203</v>
      </c>
      <c r="E177" s="70" t="s">
        <v>233</v>
      </c>
      <c r="F177" s="92">
        <v>2354136.04</v>
      </c>
      <c r="G177" s="92">
        <v>3204075</v>
      </c>
      <c r="H177" s="92">
        <v>3401250</v>
      </c>
      <c r="I177" s="92">
        <v>3411175</v>
      </c>
      <c r="J177" s="92">
        <v>3407825</v>
      </c>
      <c r="K177" s="92">
        <v>4751700</v>
      </c>
      <c r="L177" s="92">
        <v>3112925</v>
      </c>
      <c r="M177" s="92">
        <v>3114056.25</v>
      </c>
      <c r="N177" s="92">
        <v>3114112.5</v>
      </c>
      <c r="O177" s="92">
        <v>3113187.5</v>
      </c>
      <c r="P177" s="92">
        <v>7536937.5</v>
      </c>
      <c r="Q177" s="92">
        <v>11231312.5</v>
      </c>
      <c r="R177" s="92">
        <v>11219306.25</v>
      </c>
      <c r="S177" s="92">
        <v>11210393.75</v>
      </c>
      <c r="T177" s="92">
        <v>11162737.5</v>
      </c>
      <c r="U177" s="92">
        <v>11228287.5</v>
      </c>
      <c r="V177" s="92">
        <v>11225693.75</v>
      </c>
      <c r="W177" s="92">
        <v>11149587.5</v>
      </c>
      <c r="X177" s="92"/>
      <c r="Y177" s="92"/>
      <c r="Z177" s="93">
        <f t="shared" si="109"/>
        <v>118948698.53999999</v>
      </c>
      <c r="AA177" s="58"/>
      <c r="AB177" s="67"/>
      <c r="AC177" s="67"/>
      <c r="AD177" s="59"/>
      <c r="AE177" s="59"/>
      <c r="AF177" s="59"/>
      <c r="AG177" s="59"/>
    </row>
    <row r="178" spans="1:33">
      <c r="A178" s="38">
        <f>A176+1</f>
        <v>206</v>
      </c>
      <c r="B178" s="42"/>
      <c r="C178" s="54" t="s">
        <v>46</v>
      </c>
      <c r="D178" s="43" t="s">
        <v>76</v>
      </c>
      <c r="E178" s="70" t="s">
        <v>233</v>
      </c>
      <c r="F178" s="91"/>
      <c r="G178" s="91"/>
      <c r="H178" s="92"/>
      <c r="I178" s="92"/>
      <c r="J178" s="91"/>
      <c r="K178" s="91"/>
      <c r="L178" s="91"/>
      <c r="M178" s="91"/>
      <c r="N178" s="91"/>
      <c r="O178" s="91"/>
      <c r="P178" s="91"/>
      <c r="Q178" s="91"/>
      <c r="R178" s="91"/>
      <c r="S178" s="91"/>
      <c r="T178" s="91"/>
      <c r="U178" s="91"/>
      <c r="V178" s="91"/>
      <c r="W178" s="91"/>
      <c r="X178" s="91"/>
      <c r="Y178" s="91"/>
      <c r="Z178" s="93">
        <f t="shared" si="109"/>
        <v>0</v>
      </c>
      <c r="AA178" s="58"/>
      <c r="AB178" s="67"/>
      <c r="AC178" s="67"/>
      <c r="AD178" s="60"/>
      <c r="AE178" s="59"/>
      <c r="AF178" s="59"/>
      <c r="AG178" s="59"/>
    </row>
    <row r="179" spans="1:33">
      <c r="A179" s="38">
        <f t="shared" ref="A179:A186" si="111">A178+1</f>
        <v>207</v>
      </c>
      <c r="B179" s="42"/>
      <c r="C179" s="43"/>
      <c r="D179" s="124"/>
      <c r="E179" s="70"/>
      <c r="F179" s="91"/>
      <c r="G179" s="91"/>
      <c r="H179" s="91"/>
      <c r="I179" s="91"/>
      <c r="J179" s="91"/>
      <c r="K179" s="91"/>
      <c r="L179" s="91"/>
      <c r="M179" s="91"/>
      <c r="N179" s="91"/>
      <c r="O179" s="91"/>
      <c r="P179" s="91"/>
      <c r="Q179" s="91"/>
      <c r="R179" s="91"/>
      <c r="S179" s="91"/>
      <c r="T179" s="91"/>
      <c r="U179" s="91"/>
      <c r="V179" s="91"/>
      <c r="W179" s="91"/>
      <c r="X179" s="91"/>
      <c r="Y179" s="91"/>
      <c r="Z179" s="93"/>
      <c r="AA179" s="58"/>
      <c r="AB179" s="67"/>
      <c r="AC179" s="67"/>
      <c r="AD179" s="59"/>
      <c r="AE179" s="59"/>
      <c r="AF179" s="59"/>
      <c r="AG179" s="59"/>
    </row>
    <row r="180" spans="1:33">
      <c r="A180" s="38">
        <f t="shared" si="111"/>
        <v>208</v>
      </c>
      <c r="B180" s="44" t="s">
        <v>13</v>
      </c>
      <c r="C180" s="45"/>
      <c r="D180" s="45"/>
      <c r="E180" s="117"/>
      <c r="F180" s="93">
        <f>SUM(F169:F178)</f>
        <v>24042591.059999999</v>
      </c>
      <c r="G180" s="93">
        <f>SUM(G169:G178)</f>
        <v>25050516.259999998</v>
      </c>
      <c r="H180" s="93">
        <f>SUM(H169:H178)</f>
        <v>25244636.25</v>
      </c>
      <c r="I180" s="93">
        <f>SUM(I169:I178)</f>
        <v>25252828.75</v>
      </c>
      <c r="J180" s="93">
        <f>SUM(J169:J178)</f>
        <v>23870713.129999999</v>
      </c>
      <c r="K180" s="93">
        <f t="shared" ref="K180:Y180" si="112">SUM(K169:K179)</f>
        <v>26858110.009999998</v>
      </c>
      <c r="L180" s="93">
        <f t="shared" si="112"/>
        <v>25224676.259999998</v>
      </c>
      <c r="M180" s="93">
        <f t="shared" si="112"/>
        <v>25073839.379999999</v>
      </c>
      <c r="N180" s="93">
        <f t="shared" si="112"/>
        <v>25269468.75</v>
      </c>
      <c r="O180" s="93">
        <f t="shared" si="112"/>
        <v>20711705</v>
      </c>
      <c r="P180" s="93">
        <f t="shared" si="112"/>
        <v>21601417.5</v>
      </c>
      <c r="Q180" s="93">
        <f t="shared" si="112"/>
        <v>25282755</v>
      </c>
      <c r="R180" s="93">
        <f t="shared" si="112"/>
        <v>25256998.75</v>
      </c>
      <c r="S180" s="93">
        <f t="shared" si="112"/>
        <v>25244536.25</v>
      </c>
      <c r="T180" s="93">
        <f t="shared" si="112"/>
        <v>14495006.74</v>
      </c>
      <c r="U180" s="93">
        <f t="shared" si="112"/>
        <v>14026012.5</v>
      </c>
      <c r="V180" s="93">
        <f t="shared" si="112"/>
        <v>14021168.75</v>
      </c>
      <c r="W180" s="93">
        <f t="shared" si="112"/>
        <v>11370087.5</v>
      </c>
      <c r="X180" s="93">
        <f t="shared" si="112"/>
        <v>0</v>
      </c>
      <c r="Y180" s="93">
        <f t="shared" si="112"/>
        <v>0</v>
      </c>
      <c r="Z180" s="93">
        <f>SUM(F180:Y180)</f>
        <v>397897067.83999997</v>
      </c>
      <c r="AA180" s="58"/>
      <c r="AB180" s="67"/>
      <c r="AC180" s="67"/>
      <c r="AD180" s="59"/>
      <c r="AE180" s="59"/>
      <c r="AF180" s="59"/>
      <c r="AG180" s="59"/>
    </row>
    <row r="181" spans="1:33">
      <c r="A181" s="38">
        <f t="shared" si="111"/>
        <v>209</v>
      </c>
      <c r="B181" s="44" t="s">
        <v>14</v>
      </c>
      <c r="C181" s="45"/>
      <c r="D181" s="45"/>
      <c r="E181" s="117"/>
      <c r="F181" s="93">
        <f>SUM(F32:F180)/2-F179</f>
        <v>44977273.999999993</v>
      </c>
      <c r="G181" s="93">
        <f>SUM(G32:G180)/2-G179</f>
        <v>41873512.303599998</v>
      </c>
      <c r="H181" s="93">
        <f>SUM(H32:H180)/2-H179</f>
        <v>111778207.27160002</v>
      </c>
      <c r="I181" s="93">
        <f>SUM(I32:I180)/2-I179</f>
        <v>39740845.858400002</v>
      </c>
      <c r="J181" s="93">
        <f>SUM(J32:J180)/2-J179</f>
        <v>179145251.21839994</v>
      </c>
      <c r="K181" s="93">
        <f t="shared" ref="K181:Y181" si="113">SUM(K32:K180)/2</f>
        <v>110120883.09840001</v>
      </c>
      <c r="L181" s="93">
        <f t="shared" si="113"/>
        <v>40534906.348399997</v>
      </c>
      <c r="M181" s="93">
        <f t="shared" si="113"/>
        <v>39853069.468399994</v>
      </c>
      <c r="N181" s="93">
        <f t="shared" si="113"/>
        <v>117740975.83840002</v>
      </c>
      <c r="O181" s="93">
        <f t="shared" si="113"/>
        <v>50320338.088400006</v>
      </c>
      <c r="P181" s="93">
        <f t="shared" si="113"/>
        <v>139391556.58840001</v>
      </c>
      <c r="Q181" s="93">
        <f t="shared" si="113"/>
        <v>45620620.088400006</v>
      </c>
      <c r="R181" s="93">
        <f t="shared" si="113"/>
        <v>50300944.838399999</v>
      </c>
      <c r="S181" s="93">
        <f t="shared" si="113"/>
        <v>343581308.33840013</v>
      </c>
      <c r="T181" s="93">
        <f t="shared" si="113"/>
        <v>30879236.828400001</v>
      </c>
      <c r="U181" s="93">
        <f t="shared" si="113"/>
        <v>140493662.58840001</v>
      </c>
      <c r="V181" s="93">
        <f t="shared" si="113"/>
        <v>32999398.838400006</v>
      </c>
      <c r="W181" s="93">
        <f t="shared" si="113"/>
        <v>46210709.588399991</v>
      </c>
      <c r="X181" s="93">
        <f t="shared" si="113"/>
        <v>161666946.08839995</v>
      </c>
      <c r="Y181" s="93">
        <f t="shared" si="113"/>
        <v>150646946.08839998</v>
      </c>
      <c r="Z181" s="93">
        <f>SUM(Z31:Z180)/2</f>
        <v>1917876593.3680003</v>
      </c>
      <c r="AA181" s="58"/>
      <c r="AB181" s="67"/>
      <c r="AC181" s="67"/>
      <c r="AD181" s="59"/>
      <c r="AE181" s="59"/>
      <c r="AF181" s="59"/>
      <c r="AG181" s="59"/>
    </row>
    <row r="182" spans="1:33">
      <c r="A182" s="38">
        <f t="shared" si="111"/>
        <v>210</v>
      </c>
      <c r="B182" s="42"/>
      <c r="C182" s="43"/>
      <c r="D182" s="43"/>
      <c r="E182" s="70"/>
      <c r="F182" s="91"/>
      <c r="G182" s="91"/>
      <c r="H182" s="91"/>
      <c r="I182" s="91"/>
      <c r="J182" s="91"/>
      <c r="K182" s="91"/>
      <c r="L182" s="91"/>
      <c r="M182" s="91"/>
      <c r="N182" s="91"/>
      <c r="O182" s="91"/>
      <c r="P182" s="91"/>
      <c r="Q182" s="91"/>
      <c r="R182" s="91"/>
      <c r="S182" s="91"/>
      <c r="T182" s="91"/>
      <c r="U182" s="91"/>
      <c r="V182" s="91"/>
      <c r="W182" s="91"/>
      <c r="X182" s="91"/>
      <c r="Y182" s="91"/>
      <c r="Z182" s="93"/>
      <c r="AA182" s="58"/>
      <c r="AB182" s="67"/>
      <c r="AC182" s="67"/>
      <c r="AD182" s="59"/>
      <c r="AE182" s="59"/>
      <c r="AF182" s="59"/>
      <c r="AG182" s="59"/>
    </row>
    <row r="183" spans="1:33">
      <c r="A183" s="38">
        <f t="shared" si="111"/>
        <v>211</v>
      </c>
      <c r="B183" s="44" t="s">
        <v>15</v>
      </c>
      <c r="C183" s="45"/>
      <c r="D183" s="45"/>
      <c r="E183" s="117"/>
      <c r="F183" s="93">
        <f>F30-F181</f>
        <v>1728308.6750400141</v>
      </c>
      <c r="G183" s="93">
        <f>G30-G181</f>
        <v>1261837.7868406475</v>
      </c>
      <c r="H183" s="93">
        <f t="shared" ref="H183:Y183" si="114">H30-H181</f>
        <v>-69109328.069358736</v>
      </c>
      <c r="I183" s="93">
        <f>I30-I181</f>
        <v>-67443132.512358099</v>
      </c>
      <c r="J183" s="93">
        <f t="shared" si="114"/>
        <v>-207820682.31535742</v>
      </c>
      <c r="K183" s="93">
        <f t="shared" si="114"/>
        <v>-279173863.99835682</v>
      </c>
      <c r="L183" s="93">
        <f t="shared" si="114"/>
        <v>-280941068.93135619</v>
      </c>
      <c r="M183" s="93">
        <f t="shared" si="114"/>
        <v>-282026436.98435557</v>
      </c>
      <c r="N183" s="93">
        <f t="shared" si="114"/>
        <v>-360999711.40735495</v>
      </c>
      <c r="O183" s="93">
        <f t="shared" si="114"/>
        <v>-372552348.08035433</v>
      </c>
      <c r="P183" s="93">
        <f t="shared" si="114"/>
        <v>-473176203.25335371</v>
      </c>
      <c r="Q183" s="93">
        <f>Q30-Q181</f>
        <v>-480029121.9263531</v>
      </c>
      <c r="R183" s="93">
        <f t="shared" si="114"/>
        <v>-491562365.34935248</v>
      </c>
      <c r="S183" s="93">
        <f t="shared" si="114"/>
        <v>-796375972.27235198</v>
      </c>
      <c r="T183" s="93">
        <f t="shared" si="114"/>
        <v>-788487507.68535137</v>
      </c>
      <c r="U183" s="93">
        <f t="shared" si="114"/>
        <v>-890213468.85835075</v>
      </c>
      <c r="V183" s="93">
        <f t="shared" si="114"/>
        <v>-884445166.28135014</v>
      </c>
      <c r="W183" s="93">
        <f t="shared" si="114"/>
        <v>-891888174.45434952</v>
      </c>
      <c r="X183" s="93">
        <f t="shared" si="114"/>
        <v>-1014787419.1273489</v>
      </c>
      <c r="Y183" s="93">
        <f t="shared" si="114"/>
        <v>-1126666663.8003483</v>
      </c>
      <c r="Z183" s="93" t="s">
        <v>85</v>
      </c>
      <c r="AA183" s="58"/>
      <c r="AB183" s="67"/>
      <c r="AC183" s="67"/>
      <c r="AD183" s="59"/>
      <c r="AE183" s="59"/>
      <c r="AF183" s="59"/>
      <c r="AG183" s="59"/>
    </row>
    <row r="184" spans="1:33">
      <c r="A184" s="38">
        <f t="shared" si="111"/>
        <v>212</v>
      </c>
      <c r="B184" s="42"/>
      <c r="C184" s="43"/>
      <c r="D184" s="43"/>
      <c r="E184" s="70"/>
      <c r="F184" s="97"/>
      <c r="G184" s="97"/>
      <c r="H184" s="98"/>
      <c r="I184" s="98"/>
      <c r="J184" s="97"/>
      <c r="K184" s="97"/>
      <c r="L184" s="97"/>
      <c r="M184" s="97"/>
      <c r="N184" s="97"/>
      <c r="O184" s="97"/>
      <c r="P184" s="97"/>
      <c r="Q184" s="97"/>
      <c r="R184" s="97"/>
      <c r="S184" s="97"/>
      <c r="T184" s="97"/>
      <c r="U184" s="97"/>
      <c r="V184" s="97"/>
      <c r="W184" s="97"/>
      <c r="X184" s="97"/>
      <c r="Y184" s="97"/>
      <c r="Z184" s="93">
        <f>Z29-Z181+F9</f>
        <v>-1126666663.8003485</v>
      </c>
      <c r="AA184" s="58"/>
      <c r="AB184" s="67"/>
      <c r="AC184" s="76"/>
      <c r="AD184" s="59"/>
      <c r="AE184" s="59"/>
      <c r="AF184" s="59"/>
      <c r="AG184" s="59"/>
    </row>
    <row r="185" spans="1:33">
      <c r="A185" s="38">
        <f t="shared" si="111"/>
        <v>213</v>
      </c>
      <c r="B185" s="53"/>
      <c r="C185" s="48"/>
      <c r="D185" s="48"/>
      <c r="E185" s="80"/>
      <c r="F185" s="103"/>
      <c r="G185" s="97"/>
      <c r="H185" s="98"/>
      <c r="I185" s="98"/>
      <c r="J185" s="97"/>
      <c r="K185" s="97"/>
      <c r="L185" s="97"/>
      <c r="M185" s="97"/>
      <c r="N185" s="97"/>
      <c r="O185" s="97"/>
      <c r="P185" s="97"/>
      <c r="Q185" s="97"/>
      <c r="R185" s="97"/>
      <c r="S185" s="97"/>
      <c r="T185" s="97"/>
      <c r="U185" s="97"/>
      <c r="V185" s="97"/>
      <c r="W185" s="97"/>
      <c r="X185" s="97"/>
      <c r="Y185" s="97"/>
      <c r="Z185" s="93">
        <f>Z30-Z181</f>
        <v>-1126666663.8003483</v>
      </c>
      <c r="AA185" s="58"/>
      <c r="AB185" s="67"/>
      <c r="AC185" s="67"/>
      <c r="AD185" s="59"/>
      <c r="AE185" s="59"/>
      <c r="AF185" s="59"/>
      <c r="AG185" s="59"/>
    </row>
    <row r="186" spans="1:33">
      <c r="A186" s="38">
        <f t="shared" si="111"/>
        <v>214</v>
      </c>
      <c r="B186" s="42" t="s">
        <v>16</v>
      </c>
      <c r="C186" s="43"/>
      <c r="D186" s="43"/>
      <c r="E186" s="70"/>
      <c r="F186" s="41">
        <v>16663510691</v>
      </c>
      <c r="G186" s="41">
        <f>F186*(1+G192)</f>
        <v>17547014871.805996</v>
      </c>
      <c r="H186" s="41">
        <f>G186*(1+H192)</f>
        <v>17547014871.805996</v>
      </c>
      <c r="I186" s="41">
        <f t="shared" ref="I186:Y186" si="115">H186*(1+I192)</f>
        <v>17547014871.805996</v>
      </c>
      <c r="J186" s="41">
        <f t="shared" si="115"/>
        <v>17547014871.805996</v>
      </c>
      <c r="K186" s="41">
        <f t="shared" si="115"/>
        <v>17547014871.805996</v>
      </c>
      <c r="L186" s="41">
        <f t="shared" si="115"/>
        <v>17547014871.805996</v>
      </c>
      <c r="M186" s="41">
        <f t="shared" si="115"/>
        <v>17547014871.805996</v>
      </c>
      <c r="N186" s="41">
        <f t="shared" si="115"/>
        <v>17547014871.805996</v>
      </c>
      <c r="O186" s="41">
        <f t="shared" si="115"/>
        <v>17547014871.805996</v>
      </c>
      <c r="P186" s="41">
        <f t="shared" si="115"/>
        <v>17547014871.805996</v>
      </c>
      <c r="Q186" s="41">
        <f>P186*(1+Q192)</f>
        <v>17547014871.805996</v>
      </c>
      <c r="R186" s="41">
        <f>Q186*(1+R192)</f>
        <v>17547014871.805996</v>
      </c>
      <c r="S186" s="41">
        <f t="shared" si="115"/>
        <v>17547014871.805996</v>
      </c>
      <c r="T186" s="41">
        <f t="shared" si="115"/>
        <v>17547014871.805996</v>
      </c>
      <c r="U186" s="41">
        <f t="shared" si="115"/>
        <v>17547014871.805996</v>
      </c>
      <c r="V186" s="41">
        <f t="shared" si="115"/>
        <v>17547014871.805996</v>
      </c>
      <c r="W186" s="41">
        <f t="shared" si="115"/>
        <v>17547014871.805996</v>
      </c>
      <c r="X186" s="41">
        <f t="shared" si="115"/>
        <v>17547014871.805996</v>
      </c>
      <c r="Y186" s="61">
        <f t="shared" si="115"/>
        <v>17547014871.805996</v>
      </c>
      <c r="Z186" s="41"/>
      <c r="AA186" s="59"/>
      <c r="AB186" s="78"/>
      <c r="AC186" s="67"/>
      <c r="AD186" s="59"/>
      <c r="AE186" s="59"/>
      <c r="AF186" s="59"/>
      <c r="AG186" s="59"/>
    </row>
    <row r="187" spans="1:33">
      <c r="A187" s="15"/>
      <c r="B187" s="13"/>
      <c r="C187" s="13"/>
      <c r="D187" s="13"/>
      <c r="E187" s="83"/>
      <c r="F187" s="13"/>
      <c r="G187" s="13"/>
      <c r="H187" s="83"/>
      <c r="I187" s="83"/>
      <c r="J187" s="13"/>
      <c r="K187" s="43"/>
      <c r="L187" s="43"/>
      <c r="M187" s="43"/>
      <c r="N187" s="43"/>
      <c r="O187" s="43"/>
      <c r="P187" s="43"/>
      <c r="Q187" s="43"/>
      <c r="R187" s="43"/>
      <c r="S187" s="43"/>
      <c r="T187" s="43"/>
      <c r="U187" s="43"/>
      <c r="V187" s="43"/>
      <c r="W187" s="43"/>
      <c r="X187" s="43"/>
      <c r="Y187" s="59"/>
      <c r="Z187" s="30"/>
      <c r="AA187" s="59"/>
      <c r="AB187" s="63"/>
      <c r="AC187" s="67"/>
      <c r="AD187" s="59"/>
      <c r="AE187" s="59"/>
      <c r="AF187" s="59"/>
      <c r="AG187" s="59"/>
    </row>
    <row r="188" spans="1:33">
      <c r="A188" s="18" t="s">
        <v>1</v>
      </c>
      <c r="B188" s="4"/>
      <c r="C188" s="4"/>
      <c r="D188" s="4"/>
      <c r="E188" s="4"/>
      <c r="F188" s="17"/>
      <c r="G188" s="17"/>
      <c r="H188" s="17"/>
      <c r="I188" s="17"/>
      <c r="J188" s="17"/>
      <c r="K188" s="64"/>
      <c r="L188" s="64"/>
      <c r="M188" s="64"/>
      <c r="N188" s="64"/>
      <c r="O188" s="64"/>
      <c r="P188" s="64"/>
      <c r="Q188" s="64"/>
      <c r="R188" s="64"/>
      <c r="S188" s="64"/>
      <c r="T188" s="64"/>
      <c r="U188" s="64"/>
      <c r="V188" s="64"/>
      <c r="W188" s="64"/>
      <c r="X188" s="64"/>
      <c r="Y188" s="59"/>
      <c r="Z188" s="74"/>
      <c r="AA188" s="62"/>
      <c r="AB188" s="75"/>
      <c r="AC188" s="67"/>
      <c r="AD188" s="59"/>
      <c r="AE188" s="59"/>
      <c r="AF188" s="59"/>
      <c r="AG188" s="59"/>
    </row>
    <row r="189" spans="1:33">
      <c r="A189" s="18" t="s">
        <v>168</v>
      </c>
      <c r="B189" s="4"/>
      <c r="C189" s="4"/>
      <c r="D189" s="4"/>
      <c r="E189" s="4"/>
      <c r="F189" s="16"/>
      <c r="G189" s="16"/>
      <c r="H189" s="16"/>
      <c r="I189" s="16"/>
      <c r="J189" s="16"/>
      <c r="K189" s="65"/>
      <c r="L189" s="65"/>
      <c r="M189" s="65"/>
      <c r="N189" s="65"/>
      <c r="O189" s="65"/>
      <c r="P189" s="65"/>
      <c r="Q189" s="65"/>
      <c r="R189" s="65"/>
      <c r="S189" s="65"/>
      <c r="T189" s="65"/>
      <c r="U189" s="65"/>
      <c r="V189" s="65"/>
      <c r="W189" s="65"/>
      <c r="X189" s="65"/>
      <c r="Y189" s="59"/>
      <c r="Z189" s="74"/>
      <c r="AA189" s="62"/>
      <c r="AB189" s="75"/>
      <c r="AC189" s="67"/>
      <c r="AD189" s="59"/>
      <c r="AE189" s="59"/>
      <c r="AF189" s="59"/>
      <c r="AG189" s="59"/>
    </row>
    <row r="190" spans="1:33">
      <c r="A190" s="7" t="s">
        <v>169</v>
      </c>
      <c r="B190" s="4"/>
      <c r="C190" s="4"/>
      <c r="D190" s="4"/>
      <c r="E190" s="4"/>
      <c r="F190" s="16"/>
      <c r="G190" s="16"/>
      <c r="H190" s="16"/>
      <c r="I190" s="16"/>
      <c r="J190" s="16"/>
      <c r="K190" s="65"/>
      <c r="L190" s="65"/>
      <c r="M190" s="65"/>
      <c r="N190" s="65"/>
      <c r="O190" s="65"/>
      <c r="P190" s="65"/>
      <c r="Q190" s="65"/>
      <c r="R190" s="65"/>
      <c r="S190" s="65"/>
      <c r="T190" s="65"/>
      <c r="U190" s="65"/>
      <c r="V190" s="65"/>
      <c r="W190" s="65"/>
      <c r="X190" s="65"/>
      <c r="Y190" s="59"/>
      <c r="Z190" s="74"/>
      <c r="AA190" s="62"/>
      <c r="AB190" s="75"/>
      <c r="AC190" s="67"/>
      <c r="AD190" s="59"/>
      <c r="AE190" s="59"/>
      <c r="AF190" s="59"/>
      <c r="AG190" s="59"/>
    </row>
    <row r="191" spans="1:33">
      <c r="A191" s="7"/>
      <c r="B191" s="4"/>
      <c r="C191" s="4"/>
      <c r="D191" s="4"/>
      <c r="E191" s="4"/>
      <c r="F191" s="16"/>
      <c r="G191" s="16"/>
      <c r="H191" s="16"/>
      <c r="I191" s="16"/>
      <c r="J191" s="16"/>
      <c r="K191" s="65"/>
      <c r="L191" s="65"/>
      <c r="M191" s="65"/>
      <c r="N191" s="65"/>
      <c r="O191" s="65"/>
      <c r="P191" s="65"/>
      <c r="Q191" s="65"/>
      <c r="R191" s="65"/>
      <c r="S191" s="65"/>
      <c r="T191" s="65"/>
      <c r="U191" s="65"/>
      <c r="V191" s="65"/>
      <c r="W191" s="65"/>
      <c r="X191" s="65"/>
      <c r="Y191" s="59"/>
      <c r="Z191" s="74"/>
      <c r="AA191" s="62"/>
      <c r="AB191" s="75"/>
      <c r="AC191" s="67"/>
      <c r="AD191" s="59"/>
      <c r="AE191" s="59"/>
      <c r="AF191" s="59"/>
      <c r="AG191" s="59"/>
    </row>
    <row r="192" spans="1:33">
      <c r="A192" s="1" t="s">
        <v>201</v>
      </c>
      <c r="B192" s="4"/>
      <c r="C192" s="4"/>
      <c r="D192" s="4"/>
      <c r="E192" s="4"/>
      <c r="F192" s="16"/>
      <c r="G192" s="89">
        <v>5.3020290693195783E-2</v>
      </c>
      <c r="H192" s="89"/>
      <c r="I192" s="16"/>
      <c r="J192" s="16"/>
      <c r="K192" s="65"/>
      <c r="L192" s="65"/>
      <c r="M192" s="65"/>
      <c r="N192" s="65"/>
      <c r="O192" s="65"/>
      <c r="P192" s="65"/>
      <c r="Q192" s="65"/>
      <c r="R192" s="65"/>
      <c r="S192" s="65"/>
      <c r="T192" s="65"/>
      <c r="U192" s="65"/>
      <c r="V192" s="65"/>
      <c r="W192" s="65"/>
      <c r="X192" s="65"/>
      <c r="Y192" s="59"/>
      <c r="Z192" s="74"/>
      <c r="AA192" s="62"/>
      <c r="AB192" s="75"/>
      <c r="AC192" s="67"/>
      <c r="AD192" s="59"/>
      <c r="AE192" s="59"/>
      <c r="AF192" s="59"/>
      <c r="AG192" s="59"/>
    </row>
    <row r="193" spans="1:33">
      <c r="B193" s="4"/>
      <c r="C193" s="4"/>
      <c r="D193" s="4"/>
      <c r="E193" s="4"/>
      <c r="F193" s="16"/>
      <c r="G193" s="16"/>
      <c r="H193" s="16"/>
      <c r="I193" s="16"/>
      <c r="J193" s="16"/>
      <c r="K193" s="65"/>
      <c r="L193" s="65"/>
      <c r="M193" s="65"/>
      <c r="N193" s="65"/>
      <c r="O193" s="65"/>
      <c r="P193" s="65"/>
      <c r="Q193" s="65"/>
      <c r="R193" s="65"/>
      <c r="S193" s="65"/>
      <c r="T193" s="65"/>
      <c r="U193" s="65"/>
      <c r="V193" s="65"/>
      <c r="W193" s="65"/>
      <c r="X193" s="65"/>
      <c r="Y193" s="59"/>
      <c r="Z193" s="74"/>
      <c r="AA193" s="62"/>
      <c r="AB193" s="75"/>
      <c r="AC193" s="67"/>
      <c r="AD193" s="59"/>
      <c r="AE193" s="59"/>
      <c r="AF193" s="59"/>
      <c r="AG193" s="59"/>
    </row>
    <row r="194" spans="1:33">
      <c r="A194" s="4"/>
      <c r="B194" s="4"/>
      <c r="C194" s="4"/>
      <c r="D194" s="4"/>
      <c r="E194" s="4"/>
      <c r="F194" s="16"/>
      <c r="G194" s="16"/>
      <c r="H194" s="16"/>
      <c r="I194" s="16"/>
      <c r="J194" s="16"/>
      <c r="K194" s="65"/>
      <c r="L194" s="65"/>
      <c r="M194" s="65"/>
      <c r="N194" s="65"/>
      <c r="O194" s="65"/>
      <c r="P194" s="65"/>
      <c r="Q194" s="65"/>
      <c r="R194" s="65"/>
      <c r="S194" s="65"/>
      <c r="T194" s="65"/>
      <c r="U194" s="65"/>
      <c r="V194" s="65"/>
      <c r="W194" s="65"/>
      <c r="X194" s="65"/>
      <c r="Y194" s="59"/>
      <c r="Z194" s="74"/>
      <c r="AA194" s="62"/>
      <c r="AB194" s="75"/>
      <c r="AC194" s="67"/>
      <c r="AD194" s="59"/>
      <c r="AE194" s="59"/>
      <c r="AF194" s="59"/>
      <c r="AG194" s="59"/>
    </row>
    <row r="195" spans="1:33">
      <c r="A195" s="7" t="s">
        <v>2</v>
      </c>
      <c r="B195" s="4"/>
      <c r="C195" s="4"/>
      <c r="D195" s="19"/>
      <c r="E195" s="19"/>
      <c r="F195" s="66">
        <v>1.5</v>
      </c>
      <c r="G195" s="66">
        <f>F195</f>
        <v>1.5</v>
      </c>
      <c r="H195" s="66">
        <f t="shared" ref="H195:Y195" si="116">G195</f>
        <v>1.5</v>
      </c>
      <c r="I195" s="66">
        <f t="shared" si="116"/>
        <v>1.5</v>
      </c>
      <c r="J195" s="66">
        <f t="shared" si="116"/>
        <v>1.5</v>
      </c>
      <c r="K195" s="66">
        <f t="shared" si="116"/>
        <v>1.5</v>
      </c>
      <c r="L195" s="66">
        <f t="shared" si="116"/>
        <v>1.5</v>
      </c>
      <c r="M195" s="66">
        <f t="shared" si="116"/>
        <v>1.5</v>
      </c>
      <c r="N195" s="66">
        <f t="shared" si="116"/>
        <v>1.5</v>
      </c>
      <c r="O195" s="66">
        <f t="shared" si="116"/>
        <v>1.5</v>
      </c>
      <c r="P195" s="66">
        <f t="shared" si="116"/>
        <v>1.5</v>
      </c>
      <c r="Q195" s="66">
        <f>P195</f>
        <v>1.5</v>
      </c>
      <c r="R195" s="66">
        <f>Q195</f>
        <v>1.5</v>
      </c>
      <c r="S195" s="66">
        <f t="shared" si="116"/>
        <v>1.5</v>
      </c>
      <c r="T195" s="66">
        <f t="shared" si="116"/>
        <v>1.5</v>
      </c>
      <c r="U195" s="66">
        <f t="shared" si="116"/>
        <v>1.5</v>
      </c>
      <c r="V195" s="66">
        <f t="shared" si="116"/>
        <v>1.5</v>
      </c>
      <c r="W195" s="66">
        <f t="shared" si="116"/>
        <v>1.5</v>
      </c>
      <c r="X195" s="66">
        <f t="shared" si="116"/>
        <v>1.5</v>
      </c>
      <c r="Y195" s="66">
        <f t="shared" si="116"/>
        <v>1.5</v>
      </c>
      <c r="Z195" s="74"/>
      <c r="AA195" s="62"/>
      <c r="AB195" s="75"/>
      <c r="AC195" s="67"/>
      <c r="AD195" s="59"/>
      <c r="AE195" s="59"/>
      <c r="AF195" s="59"/>
      <c r="AG195" s="59"/>
    </row>
    <row r="196" spans="1:33">
      <c r="A196" s="7"/>
      <c r="B196" s="4"/>
      <c r="C196" s="4"/>
      <c r="D196" s="4"/>
      <c r="E196" s="4"/>
      <c r="F196" s="4"/>
      <c r="G196" s="4"/>
      <c r="H196" s="4"/>
      <c r="I196" s="4"/>
      <c r="J196" s="4"/>
      <c r="K196" s="31"/>
      <c r="L196" s="31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1"/>
      <c r="Y196" s="31"/>
      <c r="Z196" s="74"/>
      <c r="AA196" s="62"/>
      <c r="AB196" s="75"/>
      <c r="AC196" s="67"/>
      <c r="AD196" s="59"/>
      <c r="AE196" s="59"/>
      <c r="AF196" s="59"/>
      <c r="AG196" s="59"/>
    </row>
    <row r="197" spans="1:33">
      <c r="A197" s="7"/>
      <c r="B197" s="4"/>
      <c r="C197" s="4"/>
      <c r="D197" s="4"/>
      <c r="E197" s="4"/>
      <c r="F197" s="4"/>
      <c r="G197" s="4"/>
      <c r="H197" s="4"/>
      <c r="I197" s="4"/>
      <c r="J197" s="4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74"/>
      <c r="AA197" s="62"/>
      <c r="AB197" s="75"/>
      <c r="AC197" s="67"/>
      <c r="AD197" s="59"/>
      <c r="AE197" s="59"/>
      <c r="AF197" s="59"/>
      <c r="AG197" s="59"/>
    </row>
    <row r="198" spans="1:33">
      <c r="A198" s="7"/>
      <c r="B198" s="4"/>
      <c r="C198" s="4"/>
      <c r="D198" s="4"/>
      <c r="E198" s="4"/>
      <c r="F198" s="4"/>
      <c r="G198" s="4"/>
      <c r="H198" s="4"/>
      <c r="I198" s="4"/>
      <c r="J198" s="4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/>
      <c r="AA198" s="59"/>
      <c r="AB198" s="67"/>
      <c r="AC198" s="67"/>
      <c r="AD198" s="59"/>
      <c r="AE198" s="59"/>
      <c r="AF198" s="59"/>
      <c r="AG198" s="59"/>
    </row>
    <row r="199" spans="1:33">
      <c r="A199" s="7"/>
      <c r="B199" s="4"/>
      <c r="C199" s="4"/>
      <c r="D199" s="4"/>
      <c r="E199" s="4"/>
      <c r="F199" s="4"/>
      <c r="G199" s="4"/>
      <c r="H199" s="4"/>
      <c r="I199" s="4"/>
      <c r="J199" s="4"/>
      <c r="K199" s="31"/>
      <c r="L199" s="31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31"/>
      <c r="Z199" s="31"/>
      <c r="AA199" s="59"/>
      <c r="AB199" s="67"/>
      <c r="AC199" s="67"/>
      <c r="AD199" s="59"/>
      <c r="AE199" s="59"/>
      <c r="AF199" s="59"/>
      <c r="AG199" s="59"/>
    </row>
    <row r="200" spans="1:33">
      <c r="A200" s="7"/>
      <c r="B200" s="4"/>
      <c r="C200" s="4"/>
      <c r="D200" s="4"/>
      <c r="E200" s="4"/>
      <c r="F200" s="4"/>
      <c r="G200" s="4"/>
      <c r="H200" s="4"/>
      <c r="I200" s="4"/>
      <c r="J200" s="4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/>
      <c r="AA200" s="59"/>
      <c r="AB200" s="67"/>
      <c r="AC200" s="67"/>
      <c r="AD200" s="59"/>
      <c r="AE200" s="59"/>
      <c r="AF200" s="59"/>
      <c r="AG200" s="59"/>
    </row>
    <row r="201" spans="1:33">
      <c r="A201" s="7"/>
      <c r="B201" s="4"/>
      <c r="C201" s="4"/>
      <c r="D201" s="4"/>
      <c r="E201" s="4"/>
      <c r="F201" s="4"/>
      <c r="G201" s="4"/>
      <c r="H201" s="4"/>
      <c r="I201" s="4"/>
      <c r="J201" s="4"/>
      <c r="K201" s="31"/>
      <c r="L201" s="31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1"/>
      <c r="Y201" s="31"/>
      <c r="Z201" s="31"/>
      <c r="AA201" s="59"/>
      <c r="AB201" s="67"/>
      <c r="AC201" s="67"/>
      <c r="AD201" s="59"/>
      <c r="AE201" s="59"/>
      <c r="AF201" s="59"/>
      <c r="AG201" s="59"/>
    </row>
    <row r="202" spans="1:33">
      <c r="A202" s="7"/>
      <c r="B202" s="4"/>
      <c r="C202" s="4"/>
      <c r="D202" s="4"/>
      <c r="E202" s="4"/>
      <c r="F202" s="4"/>
      <c r="G202" s="4"/>
      <c r="H202" s="4"/>
      <c r="I202" s="4"/>
      <c r="J202" s="4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  <c r="AA202" s="59"/>
      <c r="AB202" s="67"/>
      <c r="AC202" s="67"/>
      <c r="AD202" s="59"/>
      <c r="AE202" s="59"/>
      <c r="AF202" s="59"/>
      <c r="AG202" s="59"/>
    </row>
    <row r="203" spans="1:33">
      <c r="A203" s="7"/>
      <c r="B203" s="4"/>
      <c r="C203" s="4"/>
      <c r="D203" s="4"/>
      <c r="E203" s="4"/>
      <c r="F203" s="4"/>
      <c r="G203" s="4"/>
      <c r="H203" s="4"/>
      <c r="I203" s="4"/>
      <c r="J203" s="4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  <c r="AA203" s="59"/>
      <c r="AB203" s="67"/>
      <c r="AC203" s="67"/>
      <c r="AD203" s="59"/>
      <c r="AE203" s="59"/>
      <c r="AF203" s="59"/>
      <c r="AG203" s="59"/>
    </row>
    <row r="204" spans="1:33">
      <c r="A204" s="7"/>
      <c r="B204" s="4"/>
      <c r="C204" s="4"/>
      <c r="D204" s="4"/>
      <c r="E204" s="4"/>
      <c r="F204" s="4"/>
      <c r="G204" s="4"/>
      <c r="H204" s="4"/>
      <c r="I204" s="4"/>
      <c r="J204" s="4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  <c r="AA204" s="59"/>
      <c r="AB204" s="67"/>
      <c r="AC204" s="67"/>
      <c r="AD204" s="59"/>
      <c r="AE204" s="59"/>
      <c r="AF204" s="59"/>
      <c r="AG204" s="59"/>
    </row>
    <row r="205" spans="1:33">
      <c r="A205" s="7"/>
      <c r="B205" s="4"/>
      <c r="C205" s="4"/>
      <c r="D205" s="4"/>
      <c r="E205" s="4"/>
      <c r="F205" s="4"/>
      <c r="G205" s="4"/>
      <c r="H205" s="4"/>
      <c r="I205" s="4"/>
      <c r="J205" s="4"/>
      <c r="K205" s="31"/>
      <c r="L205" s="31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1"/>
      <c r="Y205" s="31"/>
      <c r="Z205" s="31"/>
      <c r="AA205" s="59"/>
      <c r="AB205" s="67"/>
      <c r="AC205" s="67"/>
      <c r="AD205" s="59"/>
      <c r="AE205" s="59"/>
      <c r="AF205" s="59"/>
      <c r="AG205" s="59"/>
    </row>
    <row r="206" spans="1:33">
      <c r="A206" s="7"/>
      <c r="B206" s="4"/>
      <c r="C206" s="4"/>
      <c r="D206" s="4"/>
      <c r="E206" s="4"/>
      <c r="F206" s="4"/>
      <c r="G206" s="4"/>
      <c r="H206" s="4"/>
      <c r="I206" s="4"/>
      <c r="J206" s="4"/>
      <c r="K206" s="31"/>
      <c r="L206" s="31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31"/>
      <c r="Y206" s="31"/>
      <c r="Z206" s="31"/>
      <c r="AA206" s="59"/>
      <c r="AB206" s="67"/>
      <c r="AC206" s="67"/>
      <c r="AD206" s="59"/>
      <c r="AE206" s="59"/>
      <c r="AF206" s="59"/>
      <c r="AG206" s="59"/>
    </row>
    <row r="207" spans="1:33">
      <c r="A207" s="7"/>
      <c r="B207" s="4"/>
      <c r="C207" s="4"/>
      <c r="D207" s="4"/>
      <c r="E207" s="4"/>
      <c r="F207" s="4"/>
      <c r="G207" s="4"/>
      <c r="H207" s="4"/>
      <c r="I207" s="4"/>
      <c r="J207" s="4"/>
      <c r="K207" s="31"/>
      <c r="L207" s="31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1"/>
      <c r="Y207" s="31"/>
      <c r="Z207" s="31"/>
      <c r="AA207" s="59"/>
      <c r="AB207" s="67"/>
      <c r="AC207" s="67"/>
      <c r="AD207" s="59"/>
      <c r="AE207" s="59"/>
      <c r="AF207" s="59"/>
      <c r="AG207" s="59"/>
    </row>
    <row r="208" spans="1:33">
      <c r="A208" s="7"/>
      <c r="B208" s="4"/>
      <c r="C208" s="4"/>
      <c r="D208" s="4"/>
      <c r="E208" s="4"/>
      <c r="F208" s="4"/>
      <c r="G208" s="4"/>
      <c r="H208" s="4"/>
      <c r="I208" s="4"/>
      <c r="J208" s="4"/>
      <c r="K208" s="31"/>
      <c r="L208" s="31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1"/>
      <c r="Y208" s="31"/>
      <c r="Z208" s="31"/>
      <c r="AA208" s="59"/>
      <c r="AB208" s="67"/>
      <c r="AC208" s="67"/>
      <c r="AD208" s="59"/>
      <c r="AE208" s="59"/>
      <c r="AF208" s="59"/>
      <c r="AG208" s="59"/>
    </row>
    <row r="209" spans="1:33">
      <c r="A209" s="7"/>
      <c r="B209" s="4"/>
      <c r="C209" s="4"/>
      <c r="D209" s="4"/>
      <c r="E209" s="4"/>
      <c r="F209" s="4"/>
      <c r="G209" s="4"/>
      <c r="H209" s="4"/>
      <c r="I209" s="4"/>
      <c r="J209" s="4"/>
      <c r="K209" s="31"/>
      <c r="L209" s="31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1"/>
      <c r="Y209" s="31"/>
      <c r="Z209" s="31"/>
      <c r="AA209" s="59"/>
      <c r="AB209" s="67"/>
      <c r="AC209" s="67"/>
      <c r="AD209" s="59"/>
      <c r="AE209" s="59"/>
      <c r="AF209" s="59"/>
      <c r="AG209" s="59"/>
    </row>
    <row r="210" spans="1:33">
      <c r="A210" s="7"/>
      <c r="B210" s="4"/>
      <c r="C210" s="4"/>
      <c r="D210" s="4"/>
      <c r="E210" s="4"/>
      <c r="F210" s="4"/>
      <c r="G210" s="4"/>
      <c r="H210" s="4"/>
      <c r="I210" s="4"/>
      <c r="J210" s="4"/>
      <c r="K210" s="31"/>
      <c r="L210" s="31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1"/>
      <c r="X210" s="31"/>
      <c r="Y210" s="31"/>
      <c r="Z210" s="31"/>
      <c r="AA210" s="59"/>
      <c r="AB210" s="67"/>
      <c r="AC210" s="67"/>
      <c r="AD210" s="59"/>
      <c r="AE210" s="59"/>
      <c r="AF210" s="59"/>
      <c r="AG210" s="59"/>
    </row>
    <row r="211" spans="1:33">
      <c r="A211" s="7"/>
      <c r="B211" s="4"/>
      <c r="C211" s="4"/>
      <c r="D211" s="4"/>
      <c r="E211" s="4"/>
      <c r="F211" s="4"/>
      <c r="G211" s="4"/>
      <c r="H211" s="4"/>
      <c r="I211" s="4"/>
      <c r="J211" s="4"/>
      <c r="K211" s="31"/>
      <c r="L211" s="31"/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 s="31"/>
      <c r="X211" s="31"/>
      <c r="Y211" s="31"/>
      <c r="Z211" s="31"/>
      <c r="AA211" s="59"/>
      <c r="AB211" s="59"/>
      <c r="AC211" s="59"/>
      <c r="AD211" s="59"/>
      <c r="AE211" s="59"/>
      <c r="AF211" s="59"/>
      <c r="AG211" s="59"/>
    </row>
    <row r="212" spans="1:33">
      <c r="A212" s="7"/>
      <c r="B212" s="4"/>
      <c r="C212" s="4"/>
      <c r="D212" s="4"/>
      <c r="E212" s="4"/>
      <c r="F212" s="4"/>
      <c r="G212" s="4"/>
      <c r="H212" s="4"/>
      <c r="I212" s="4"/>
      <c r="J212" s="4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  <c r="AA212" s="59"/>
      <c r="AB212" s="59"/>
      <c r="AC212" s="59"/>
      <c r="AD212" s="59"/>
      <c r="AE212" s="59"/>
      <c r="AF212" s="59"/>
      <c r="AG212" s="59"/>
    </row>
    <row r="213" spans="1:33">
      <c r="A213" s="7"/>
      <c r="B213" s="4"/>
      <c r="C213" s="4"/>
      <c r="D213" s="4"/>
      <c r="E213" s="4"/>
      <c r="F213" s="4"/>
      <c r="G213" s="4"/>
      <c r="H213" s="4"/>
      <c r="I213" s="4"/>
      <c r="J213" s="4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  <c r="AA213" s="59"/>
      <c r="AB213" s="59"/>
      <c r="AC213" s="59"/>
      <c r="AD213" s="59"/>
      <c r="AE213" s="59"/>
      <c r="AF213" s="59"/>
      <c r="AG213" s="59"/>
    </row>
    <row r="214" spans="1:33">
      <c r="A214" s="7"/>
      <c r="B214" s="4"/>
      <c r="C214" s="4"/>
      <c r="D214" s="4"/>
      <c r="E214" s="4"/>
      <c r="F214" s="4"/>
      <c r="G214" s="4"/>
      <c r="H214" s="4"/>
      <c r="I214" s="4"/>
      <c r="J214" s="4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  <c r="AA214" s="59"/>
      <c r="AB214" s="59"/>
      <c r="AC214" s="59"/>
      <c r="AD214" s="59"/>
      <c r="AE214" s="59"/>
      <c r="AF214" s="59"/>
      <c r="AG214" s="59"/>
    </row>
    <row r="215" spans="1:33">
      <c r="A215" s="7"/>
      <c r="B215" s="4"/>
      <c r="C215" s="4"/>
      <c r="D215" s="4"/>
      <c r="E215" s="4"/>
      <c r="F215" s="4"/>
      <c r="G215" s="4"/>
      <c r="H215" s="4"/>
      <c r="I215" s="4"/>
      <c r="J215" s="4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  <c r="AA215" s="59"/>
      <c r="AB215" s="59"/>
      <c r="AC215" s="59"/>
      <c r="AD215" s="59"/>
      <c r="AE215" s="59"/>
      <c r="AF215" s="59"/>
      <c r="AG215" s="59"/>
    </row>
    <row r="216" spans="1:33">
      <c r="A216" s="7"/>
      <c r="B216" s="4"/>
      <c r="C216" s="4"/>
      <c r="D216" s="4"/>
      <c r="E216" s="4"/>
      <c r="F216" s="4"/>
      <c r="G216" s="4"/>
      <c r="H216" s="4"/>
      <c r="I216" s="4"/>
      <c r="J216" s="4"/>
      <c r="K216" s="31"/>
      <c r="L216" s="31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1"/>
      <c r="Y216" s="31"/>
      <c r="Z216" s="31"/>
      <c r="AA216" s="59"/>
      <c r="AB216" s="59"/>
      <c r="AC216" s="59"/>
      <c r="AD216" s="59"/>
      <c r="AE216" s="59"/>
      <c r="AF216" s="59"/>
      <c r="AG216" s="59"/>
    </row>
    <row r="217" spans="1:33">
      <c r="A217" s="7"/>
      <c r="B217" s="4"/>
      <c r="C217" s="4"/>
      <c r="D217" s="4"/>
      <c r="E217" s="4"/>
      <c r="F217" s="4"/>
      <c r="G217" s="4"/>
      <c r="H217" s="4"/>
      <c r="I217" s="4"/>
      <c r="J217" s="4"/>
      <c r="K217" s="31"/>
      <c r="L217" s="31"/>
      <c r="M217" s="31"/>
      <c r="N217" s="31"/>
      <c r="O217" s="31"/>
      <c r="P217" s="31"/>
      <c r="Q217" s="31"/>
      <c r="R217" s="31"/>
      <c r="S217" s="31"/>
      <c r="T217" s="31"/>
      <c r="U217" s="31"/>
      <c r="V217" s="31"/>
      <c r="W217" s="31"/>
      <c r="X217" s="31"/>
      <c r="Y217" s="31"/>
      <c r="Z217" s="31"/>
      <c r="AA217" s="59"/>
      <c r="AB217" s="59"/>
      <c r="AC217" s="59"/>
      <c r="AD217" s="59"/>
      <c r="AE217" s="59"/>
      <c r="AF217" s="59"/>
      <c r="AG217" s="59"/>
    </row>
    <row r="218" spans="1:33">
      <c r="A218" s="7"/>
      <c r="B218" s="4"/>
      <c r="C218" s="4"/>
      <c r="D218" s="4"/>
      <c r="E218" s="4"/>
      <c r="F218" s="4"/>
      <c r="G218" s="4"/>
      <c r="H218" s="4"/>
      <c r="I218" s="4"/>
      <c r="K218" s="59"/>
      <c r="L218" s="59"/>
      <c r="M218" s="59"/>
      <c r="N218" s="59"/>
      <c r="O218" s="59"/>
      <c r="P218" s="59"/>
      <c r="Q218" s="59"/>
      <c r="R218" s="59"/>
      <c r="S218" s="59"/>
      <c r="T218" s="59"/>
      <c r="U218" s="59"/>
      <c r="V218" s="59"/>
      <c r="W218" s="59"/>
      <c r="X218" s="59"/>
      <c r="Y218" s="59"/>
      <c r="Z218" s="59"/>
      <c r="AA218" s="59"/>
      <c r="AB218" s="59"/>
      <c r="AC218" s="59"/>
      <c r="AD218" s="59"/>
      <c r="AE218" s="59"/>
      <c r="AF218" s="59"/>
      <c r="AG218" s="59"/>
    </row>
    <row r="219" spans="1:33">
      <c r="A219" s="7"/>
      <c r="B219" s="4"/>
      <c r="C219" s="4"/>
      <c r="D219" s="4"/>
      <c r="E219" s="4"/>
      <c r="F219" s="4"/>
      <c r="G219" s="4"/>
      <c r="H219" s="4"/>
      <c r="I219" s="4"/>
      <c r="K219" s="59"/>
      <c r="L219" s="59"/>
      <c r="M219" s="59"/>
      <c r="N219" s="59"/>
      <c r="O219" s="59"/>
      <c r="P219" s="59"/>
      <c r="Q219" s="59"/>
      <c r="R219" s="59"/>
      <c r="S219" s="59"/>
      <c r="T219" s="59"/>
      <c r="U219" s="59"/>
      <c r="V219" s="59"/>
      <c r="W219" s="59"/>
      <c r="X219" s="59"/>
      <c r="Y219" s="59"/>
      <c r="Z219" s="59"/>
      <c r="AA219" s="59"/>
      <c r="AB219" s="59"/>
      <c r="AC219" s="59"/>
      <c r="AD219" s="59"/>
      <c r="AE219" s="59"/>
      <c r="AF219" s="59"/>
      <c r="AG219" s="59"/>
    </row>
    <row r="220" spans="1:33">
      <c r="A220" s="7"/>
      <c r="B220" s="4"/>
      <c r="C220" s="4"/>
      <c r="D220" s="4"/>
      <c r="E220" s="4"/>
      <c r="F220" s="4"/>
      <c r="G220" s="4"/>
      <c r="H220" s="4"/>
      <c r="I220" s="4"/>
    </row>
    <row r="221" spans="1:33">
      <c r="A221" s="7"/>
      <c r="B221" s="4"/>
      <c r="C221" s="4"/>
      <c r="D221" s="4"/>
      <c r="E221" s="4"/>
      <c r="F221" s="4"/>
      <c r="G221" s="4"/>
      <c r="H221" s="4"/>
      <c r="I221" s="4"/>
    </row>
    <row r="222" spans="1:33">
      <c r="A222" s="7"/>
      <c r="B222" s="4"/>
      <c r="C222" s="4"/>
      <c r="D222" s="4"/>
      <c r="E222" s="4"/>
      <c r="F222" s="4"/>
      <c r="G222" s="4"/>
      <c r="H222" s="4"/>
      <c r="I222" s="4"/>
    </row>
    <row r="223" spans="1:33">
      <c r="A223" s="7"/>
      <c r="B223" s="4"/>
      <c r="C223" s="4"/>
      <c r="D223" s="4"/>
      <c r="E223" s="4"/>
      <c r="F223" s="4"/>
      <c r="G223" s="4"/>
      <c r="H223" s="4"/>
      <c r="I223" s="4"/>
    </row>
    <row r="224" spans="1:33">
      <c r="A224" s="7"/>
      <c r="B224" s="4"/>
      <c r="C224" s="4"/>
      <c r="D224" s="4"/>
      <c r="E224" s="4"/>
      <c r="F224" s="4"/>
      <c r="G224" s="4"/>
      <c r="H224" s="4"/>
      <c r="I224" s="4"/>
    </row>
    <row r="225" spans="1:9">
      <c r="A225" s="7"/>
      <c r="B225" s="4"/>
      <c r="C225" s="4"/>
      <c r="D225" s="4"/>
      <c r="E225" s="4"/>
      <c r="F225" s="4"/>
      <c r="G225" s="4"/>
      <c r="H225" s="4"/>
      <c r="I225" s="4"/>
    </row>
    <row r="226" spans="1:9">
      <c r="A226" s="7"/>
      <c r="B226" s="4"/>
      <c r="C226" s="4"/>
      <c r="D226" s="4"/>
      <c r="E226" s="4"/>
      <c r="F226" s="4"/>
      <c r="G226" s="4"/>
      <c r="H226" s="4"/>
      <c r="I226" s="4"/>
    </row>
    <row r="227" spans="1:9">
      <c r="A227" s="7"/>
      <c r="B227" s="4"/>
      <c r="C227" s="4"/>
      <c r="D227" s="4"/>
      <c r="E227" s="4"/>
      <c r="F227" s="4"/>
      <c r="G227" s="4"/>
      <c r="H227" s="4"/>
      <c r="I227" s="4"/>
    </row>
    <row r="228" spans="1:9">
      <c r="A228" s="7"/>
      <c r="B228" s="4"/>
      <c r="C228" s="4"/>
      <c r="D228" s="4"/>
      <c r="E228" s="4"/>
      <c r="F228" s="4"/>
      <c r="G228" s="4"/>
      <c r="H228" s="4"/>
      <c r="I228" s="4"/>
    </row>
    <row r="229" spans="1:9">
      <c r="A229" s="7"/>
      <c r="B229" s="4"/>
      <c r="C229" s="4"/>
      <c r="D229" s="4"/>
      <c r="E229" s="4"/>
      <c r="F229" s="4"/>
      <c r="G229" s="4"/>
      <c r="H229" s="4"/>
      <c r="I229" s="4"/>
    </row>
    <row r="230" spans="1:9">
      <c r="A230" s="7"/>
      <c r="B230" s="4"/>
      <c r="C230" s="4"/>
      <c r="D230" s="4"/>
      <c r="E230" s="4"/>
      <c r="F230" s="4"/>
      <c r="G230" s="4"/>
      <c r="H230" s="4"/>
      <c r="I230" s="4"/>
    </row>
    <row r="231" spans="1:9">
      <c r="A231" s="7"/>
      <c r="B231" s="4"/>
      <c r="C231" s="4"/>
      <c r="D231" s="4"/>
      <c r="E231" s="4"/>
      <c r="F231" s="4"/>
      <c r="G231" s="4"/>
      <c r="H231" s="4"/>
      <c r="I231" s="4"/>
    </row>
    <row r="232" spans="1:9">
      <c r="A232" s="7"/>
      <c r="B232" s="4"/>
      <c r="C232" s="4"/>
      <c r="D232" s="4"/>
      <c r="E232" s="4"/>
      <c r="F232" s="4"/>
      <c r="G232" s="4"/>
      <c r="H232" s="4"/>
      <c r="I232" s="4"/>
    </row>
    <row r="233" spans="1:9">
      <c r="A233" s="7"/>
      <c r="B233" s="4"/>
      <c r="C233" s="4"/>
      <c r="D233" s="4"/>
      <c r="E233" s="4"/>
      <c r="F233" s="4"/>
      <c r="G233" s="4"/>
      <c r="H233" s="4"/>
      <c r="I233" s="4"/>
    </row>
    <row r="234" spans="1:9">
      <c r="A234" s="7"/>
      <c r="B234" s="4"/>
      <c r="C234" s="4"/>
      <c r="D234" s="4"/>
      <c r="E234" s="4"/>
      <c r="F234" s="4"/>
      <c r="G234" s="4"/>
      <c r="H234" s="4"/>
      <c r="I234" s="4"/>
    </row>
    <row r="235" spans="1:9">
      <c r="A235" s="7"/>
      <c r="B235" s="4"/>
      <c r="C235" s="4"/>
      <c r="D235" s="4"/>
      <c r="E235" s="4"/>
      <c r="F235" s="4"/>
      <c r="G235" s="4"/>
      <c r="H235" s="4"/>
      <c r="I235" s="4"/>
    </row>
    <row r="236" spans="1:9">
      <c r="A236" s="7"/>
      <c r="B236" s="4"/>
      <c r="C236" s="4"/>
      <c r="D236" s="4"/>
      <c r="E236" s="4"/>
      <c r="F236" s="4"/>
      <c r="G236" s="4"/>
      <c r="H236" s="4"/>
      <c r="I236" s="4"/>
    </row>
    <row r="237" spans="1:9">
      <c r="A237" s="7"/>
      <c r="B237" s="4"/>
      <c r="C237" s="4"/>
      <c r="D237" s="4"/>
      <c r="E237" s="4"/>
      <c r="F237" s="4"/>
      <c r="G237" s="4"/>
      <c r="H237" s="4"/>
      <c r="I237" s="4"/>
    </row>
    <row r="238" spans="1:9">
      <c r="A238" s="7"/>
      <c r="B238" s="4"/>
      <c r="C238" s="4"/>
      <c r="D238" s="4"/>
      <c r="E238" s="4"/>
      <c r="F238" s="4"/>
      <c r="G238" s="4"/>
      <c r="H238" s="4"/>
      <c r="I238" s="4"/>
    </row>
    <row r="239" spans="1:9">
      <c r="A239" s="7"/>
      <c r="B239" s="4"/>
      <c r="C239" s="4"/>
      <c r="D239" s="4"/>
      <c r="E239" s="4"/>
      <c r="F239" s="4"/>
      <c r="G239" s="4"/>
      <c r="H239" s="4"/>
      <c r="I239" s="4"/>
    </row>
    <row r="240" spans="1:9">
      <c r="A240" s="7"/>
      <c r="B240" s="4"/>
      <c r="C240" s="4"/>
      <c r="D240" s="4"/>
      <c r="E240" s="4"/>
      <c r="F240" s="4"/>
      <c r="G240" s="4"/>
      <c r="H240" s="4"/>
      <c r="I240" s="4"/>
    </row>
    <row r="241" spans="1:9">
      <c r="A241" s="7"/>
      <c r="B241" s="4"/>
      <c r="C241" s="4"/>
      <c r="D241" s="4"/>
      <c r="E241" s="4"/>
      <c r="F241" s="4"/>
      <c r="G241" s="4"/>
      <c r="H241" s="4"/>
      <c r="I241" s="4"/>
    </row>
    <row r="242" spans="1:9">
      <c r="A242" s="7"/>
      <c r="B242" s="4"/>
      <c r="C242" s="4"/>
      <c r="D242" s="4"/>
      <c r="E242" s="4"/>
      <c r="F242" s="4"/>
      <c r="G242" s="4"/>
      <c r="H242" s="4"/>
      <c r="I242" s="4"/>
    </row>
    <row r="243" spans="1:9">
      <c r="A243" s="7"/>
      <c r="B243" s="4"/>
      <c r="C243" s="4"/>
      <c r="D243" s="4"/>
      <c r="E243" s="4"/>
      <c r="F243" s="4"/>
      <c r="G243" s="4"/>
      <c r="H243" s="4"/>
      <c r="I243" s="4"/>
    </row>
    <row r="244" spans="1:9">
      <c r="A244" s="7"/>
      <c r="B244" s="4"/>
      <c r="C244" s="4"/>
      <c r="D244" s="4"/>
      <c r="E244" s="4"/>
      <c r="F244" s="4"/>
      <c r="G244" s="4"/>
      <c r="H244" s="4"/>
      <c r="I244" s="4"/>
    </row>
    <row r="245" spans="1:9">
      <c r="A245" s="7"/>
      <c r="B245" s="4"/>
      <c r="C245" s="4"/>
      <c r="D245" s="4"/>
      <c r="E245" s="4"/>
      <c r="F245" s="4"/>
      <c r="G245" s="4"/>
      <c r="H245" s="4"/>
      <c r="I245" s="4"/>
    </row>
    <row r="246" spans="1:9">
      <c r="A246" s="7"/>
      <c r="B246" s="4"/>
      <c r="C246" s="4"/>
      <c r="D246" s="4"/>
      <c r="E246" s="4"/>
      <c r="F246" s="4"/>
      <c r="G246" s="4"/>
      <c r="H246" s="4"/>
      <c r="I246" s="4"/>
    </row>
    <row r="247" spans="1:9">
      <c r="A247" s="7"/>
      <c r="B247" s="4"/>
      <c r="C247" s="4"/>
      <c r="D247" s="4"/>
      <c r="E247" s="4"/>
      <c r="F247" s="4"/>
      <c r="G247" s="4"/>
      <c r="H247" s="4"/>
      <c r="I247" s="4"/>
    </row>
  </sheetData>
  <mergeCells count="1">
    <mergeCell ref="F145:G145"/>
  </mergeCells>
  <pageMargins left="0.25" right="0.25" top="0.4" bottom="0.4" header="0" footer="0"/>
  <pageSetup paperSize="5" scale="75" fitToWidth="2" fitToHeight="3" orientation="landscape" r:id="rId1"/>
  <headerFooter alignWithMargins="0">
    <oddFooter>&amp;C&amp;"Arial"&amp;12Page No. H&amp;P of &amp;N</oddFooter>
  </headerFooter>
  <rowBreaks count="1" manualBreakCount="1">
    <brk id="47" max="16383" man="1"/>
  </rowBreaks>
  <colBreaks count="1" manualBreakCount="1">
    <brk id="1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8"/>
  <sheetViews>
    <sheetView zoomScale="90" zoomScaleNormal="90" workbookViewId="0">
      <selection activeCell="G24" sqref="G24"/>
    </sheetView>
  </sheetViews>
  <sheetFormatPr defaultRowHeight="15"/>
  <cols>
    <col min="1" max="1" width="5.6640625" style="20" customWidth="1"/>
    <col min="2" max="2" width="9.6640625" style="20" customWidth="1"/>
    <col min="3" max="3" width="12" style="20" customWidth="1"/>
    <col min="4" max="256" width="9.6640625" style="20" customWidth="1"/>
  </cols>
  <sheetData>
    <row r="1" spans="1:24">
      <c r="B1" s="21"/>
      <c r="C1" s="10" t="s">
        <v>103</v>
      </c>
      <c r="D1" s="10" t="s">
        <v>104</v>
      </c>
      <c r="E1" s="11" t="s">
        <v>105</v>
      </c>
      <c r="F1" s="11" t="s">
        <v>77</v>
      </c>
      <c r="G1" s="11" t="s">
        <v>80</v>
      </c>
      <c r="H1" s="11" t="s">
        <v>81</v>
      </c>
      <c r="I1" s="11" t="s">
        <v>82</v>
      </c>
      <c r="J1" s="11" t="s">
        <v>83</v>
      </c>
      <c r="K1" s="11" t="s">
        <v>86</v>
      </c>
      <c r="L1" s="11" t="s">
        <v>87</v>
      </c>
      <c r="M1" s="11" t="s">
        <v>88</v>
      </c>
      <c r="N1" s="11" t="s">
        <v>89</v>
      </c>
      <c r="O1" s="11" t="s">
        <v>90</v>
      </c>
      <c r="P1" s="11" t="s">
        <v>91</v>
      </c>
      <c r="Q1" s="11" t="s">
        <v>92</v>
      </c>
      <c r="R1" s="11" t="s">
        <v>93</v>
      </c>
      <c r="S1" s="11" t="s">
        <v>94</v>
      </c>
      <c r="T1" s="11" t="s">
        <v>95</v>
      </c>
      <c r="U1" s="11" t="s">
        <v>96</v>
      </c>
      <c r="V1" s="22"/>
      <c r="W1" s="11"/>
      <c r="X1" s="22"/>
    </row>
    <row r="2" spans="1:24">
      <c r="B2" s="12"/>
      <c r="C2" s="12">
        <v>9993836</v>
      </c>
      <c r="D2" s="12">
        <v>10259217</v>
      </c>
      <c r="E2" s="12">
        <v>10537546</v>
      </c>
      <c r="F2" s="12">
        <v>10823100</v>
      </c>
      <c r="G2" s="12">
        <v>11062119</v>
      </c>
      <c r="H2" s="12">
        <v>11299342</v>
      </c>
      <c r="I2" s="12">
        <v>11534317</v>
      </c>
      <c r="J2" s="12">
        <v>11768191</v>
      </c>
      <c r="K2" s="12">
        <v>12003085</v>
      </c>
      <c r="L2" s="12">
        <v>12216160</v>
      </c>
      <c r="M2" s="12">
        <v>12433905</v>
      </c>
      <c r="N2" s="12">
        <v>12657902</v>
      </c>
      <c r="O2" s="12">
        <v>12888966</v>
      </c>
      <c r="P2" s="12">
        <v>13127180</v>
      </c>
      <c r="Q2" s="12">
        <v>13343462</v>
      </c>
      <c r="R2" s="12">
        <v>13564621</v>
      </c>
      <c r="S2" s="12">
        <v>13789789</v>
      </c>
      <c r="T2" s="12">
        <v>14018245</v>
      </c>
      <c r="U2" s="12">
        <v>14249535</v>
      </c>
      <c r="V2" s="22"/>
      <c r="W2" s="14"/>
    </row>
    <row r="3" spans="1:24"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</row>
    <row r="6" spans="1:24">
      <c r="A6" s="24">
        <v>1</v>
      </c>
      <c r="B6" s="10"/>
      <c r="C6" s="12"/>
      <c r="D6" s="22"/>
    </row>
    <row r="7" spans="1:24">
      <c r="A7" s="24">
        <f t="shared" ref="A7:A24" si="0">1+A6</f>
        <v>2</v>
      </c>
      <c r="B7" s="10" t="s">
        <v>103</v>
      </c>
      <c r="C7" s="12">
        <v>9993836</v>
      </c>
      <c r="D7" s="22"/>
    </row>
    <row r="8" spans="1:24">
      <c r="A8" s="24">
        <f t="shared" si="0"/>
        <v>3</v>
      </c>
      <c r="B8" s="10" t="s">
        <v>104</v>
      </c>
      <c r="C8" s="12">
        <v>10259217</v>
      </c>
      <c r="D8" s="22"/>
    </row>
    <row r="9" spans="1:24">
      <c r="A9" s="24">
        <f t="shared" si="0"/>
        <v>4</v>
      </c>
      <c r="B9" s="10" t="s">
        <v>105</v>
      </c>
      <c r="C9" s="12">
        <v>10537546</v>
      </c>
      <c r="D9" s="22"/>
    </row>
    <row r="10" spans="1:24">
      <c r="A10" s="24">
        <f t="shared" si="0"/>
        <v>5</v>
      </c>
      <c r="B10" s="10" t="s">
        <v>77</v>
      </c>
      <c r="C10" s="12">
        <v>10823100</v>
      </c>
      <c r="D10" s="22"/>
    </row>
    <row r="11" spans="1:24">
      <c r="A11" s="24">
        <f t="shared" si="0"/>
        <v>6</v>
      </c>
      <c r="B11" s="10" t="s">
        <v>80</v>
      </c>
      <c r="C11" s="12">
        <v>11062119</v>
      </c>
      <c r="D11" s="22"/>
    </row>
    <row r="12" spans="1:24">
      <c r="A12" s="24">
        <f t="shared" si="0"/>
        <v>7</v>
      </c>
      <c r="B12" s="10" t="s">
        <v>81</v>
      </c>
      <c r="C12" s="12">
        <v>11299342</v>
      </c>
      <c r="D12" s="22"/>
    </row>
    <row r="13" spans="1:24">
      <c r="A13" s="24">
        <f t="shared" si="0"/>
        <v>8</v>
      </c>
      <c r="B13" s="10" t="s">
        <v>82</v>
      </c>
      <c r="C13" s="12">
        <v>11534317</v>
      </c>
      <c r="D13" s="22"/>
    </row>
    <row r="14" spans="1:24">
      <c r="A14" s="24">
        <f t="shared" si="0"/>
        <v>9</v>
      </c>
      <c r="B14" s="10" t="s">
        <v>83</v>
      </c>
      <c r="C14" s="12">
        <v>11768191</v>
      </c>
      <c r="D14" s="22"/>
    </row>
    <row r="15" spans="1:24">
      <c r="A15" s="24">
        <f t="shared" si="0"/>
        <v>10</v>
      </c>
      <c r="B15" s="10" t="s">
        <v>86</v>
      </c>
      <c r="C15" s="12">
        <v>12003085</v>
      </c>
      <c r="D15" s="22"/>
    </row>
    <row r="16" spans="1:24">
      <c r="A16" s="24">
        <f t="shared" si="0"/>
        <v>11</v>
      </c>
      <c r="B16" s="10" t="s">
        <v>87</v>
      </c>
      <c r="C16" s="12">
        <v>12216160</v>
      </c>
      <c r="D16" s="22"/>
    </row>
    <row r="17" spans="1:4">
      <c r="A17" s="24">
        <f t="shared" si="0"/>
        <v>12</v>
      </c>
      <c r="B17" s="10" t="s">
        <v>88</v>
      </c>
      <c r="C17" s="12">
        <v>12433905</v>
      </c>
      <c r="D17" s="22"/>
    </row>
    <row r="18" spans="1:4">
      <c r="A18" s="24">
        <f t="shared" si="0"/>
        <v>13</v>
      </c>
      <c r="B18" s="10" t="s">
        <v>89</v>
      </c>
      <c r="C18" s="12">
        <v>12657902</v>
      </c>
      <c r="D18" s="22"/>
    </row>
    <row r="19" spans="1:4">
      <c r="A19" s="24">
        <f t="shared" si="0"/>
        <v>14</v>
      </c>
      <c r="B19" s="10" t="s">
        <v>90</v>
      </c>
      <c r="C19" s="12">
        <v>12888966</v>
      </c>
      <c r="D19" s="22"/>
    </row>
    <row r="20" spans="1:4">
      <c r="A20" s="24">
        <f t="shared" si="0"/>
        <v>15</v>
      </c>
      <c r="B20" s="10" t="s">
        <v>91</v>
      </c>
      <c r="C20" s="12">
        <v>13127180</v>
      </c>
      <c r="D20" s="22"/>
    </row>
    <row r="21" spans="1:4">
      <c r="A21" s="24">
        <f t="shared" si="0"/>
        <v>16</v>
      </c>
      <c r="B21" s="10" t="s">
        <v>92</v>
      </c>
      <c r="C21" s="12">
        <v>13343462</v>
      </c>
      <c r="D21" s="22"/>
    </row>
    <row r="22" spans="1:4">
      <c r="A22" s="24">
        <f t="shared" si="0"/>
        <v>17</v>
      </c>
      <c r="B22" s="10" t="s">
        <v>93</v>
      </c>
      <c r="C22" s="12">
        <v>13564621</v>
      </c>
      <c r="D22" s="22"/>
    </row>
    <row r="23" spans="1:4">
      <c r="A23" s="24">
        <f t="shared" si="0"/>
        <v>18</v>
      </c>
      <c r="B23" s="10" t="s">
        <v>94</v>
      </c>
      <c r="C23" s="12">
        <v>13789789</v>
      </c>
      <c r="D23" s="22"/>
    </row>
    <row r="24" spans="1:4">
      <c r="A24" s="24">
        <f t="shared" si="0"/>
        <v>19</v>
      </c>
      <c r="B24" s="10" t="s">
        <v>95</v>
      </c>
      <c r="C24" s="12">
        <v>14018245</v>
      </c>
      <c r="D24" s="22"/>
    </row>
    <row r="25" spans="1:4">
      <c r="A25" s="24">
        <v>20</v>
      </c>
      <c r="B25" s="10" t="s">
        <v>96</v>
      </c>
      <c r="C25" s="12">
        <v>14249535</v>
      </c>
      <c r="D25" s="22"/>
    </row>
    <row r="26" spans="1:4">
      <c r="A26" s="25"/>
      <c r="B26" s="26"/>
      <c r="C26" s="26"/>
      <c r="D26" s="22"/>
    </row>
    <row r="27" spans="1:4">
      <c r="A27" s="25" t="s">
        <v>102</v>
      </c>
      <c r="B27" s="26"/>
      <c r="C27" s="12">
        <f>SUM(C7:C26)</f>
        <v>231570518</v>
      </c>
      <c r="D27" s="22"/>
    </row>
    <row r="28" spans="1:4">
      <c r="A28" s="23"/>
      <c r="B28" s="23"/>
      <c r="C28" s="23"/>
    </row>
  </sheetData>
  <printOptions horizontalCentered="1"/>
  <pageMargins left="0.5" right="0.5" top="0.5" bottom="0.5" header="0" footer="0"/>
  <pageSetup scale="77" orientation="landscape" r:id="rId1"/>
  <headerFooter alignWithMargins="0">
    <oddHeader>&amp;L&amp;"Arial"&amp;12H:\CAPITAL\2008-09\&amp;F (&amp;D)</oddHeader>
    <oddFooter>&amp;C&amp;"Arial"&amp;12Page No. H&amp;P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2"/>
  <sheetViews>
    <sheetView workbookViewId="0">
      <pane xSplit="2" ySplit="5" topLeftCell="L6" activePane="bottomRight" state="frozen"/>
      <selection pane="topRight" activeCell="C1" sqref="C1"/>
      <selection pane="bottomLeft" activeCell="A6" sqref="A6"/>
      <selection pane="bottomRight" activeCell="L18" sqref="L18"/>
    </sheetView>
  </sheetViews>
  <sheetFormatPr defaultRowHeight="15"/>
  <cols>
    <col min="1" max="1" width="4.6640625" customWidth="1"/>
    <col min="2" max="2" width="31.6640625" bestFit="1" customWidth="1"/>
    <col min="3" max="3" width="9.88671875" bestFit="1" customWidth="1"/>
    <col min="4" max="15" width="11" bestFit="1" customWidth="1"/>
    <col min="16" max="16" width="9.88671875" bestFit="1" customWidth="1"/>
    <col min="17" max="17" width="10" bestFit="1" customWidth="1"/>
    <col min="18" max="18" width="9" bestFit="1" customWidth="1"/>
    <col min="19" max="19" width="10" bestFit="1" customWidth="1"/>
    <col min="20" max="21" width="9" bestFit="1" customWidth="1"/>
    <col min="22" max="22" width="10" bestFit="1" customWidth="1"/>
    <col min="23" max="23" width="12.109375" customWidth="1"/>
  </cols>
  <sheetData>
    <row r="1" spans="1:23">
      <c r="B1" s="85"/>
      <c r="C1" s="86" t="s">
        <v>197</v>
      </c>
      <c r="D1" s="86" t="s">
        <v>197</v>
      </c>
      <c r="E1" s="86" t="s">
        <v>197</v>
      </c>
      <c r="F1" s="86" t="s">
        <v>197</v>
      </c>
      <c r="G1" s="86" t="s">
        <v>197</v>
      </c>
      <c r="H1" s="86" t="s">
        <v>197</v>
      </c>
      <c r="I1" s="86" t="s">
        <v>197</v>
      </c>
      <c r="J1" s="86" t="s">
        <v>197</v>
      </c>
      <c r="K1" s="86" t="s">
        <v>197</v>
      </c>
      <c r="L1" s="86" t="s">
        <v>197</v>
      </c>
      <c r="M1" s="86" t="s">
        <v>197</v>
      </c>
      <c r="N1" s="86" t="s">
        <v>197</v>
      </c>
      <c r="O1" s="86" t="s">
        <v>197</v>
      </c>
      <c r="P1" s="86" t="s">
        <v>197</v>
      </c>
      <c r="Q1" s="86" t="s">
        <v>197</v>
      </c>
      <c r="R1" s="86" t="s">
        <v>197</v>
      </c>
      <c r="S1" s="86" t="s">
        <v>197</v>
      </c>
      <c r="T1" s="86" t="s">
        <v>197</v>
      </c>
      <c r="U1" s="86" t="s">
        <v>197</v>
      </c>
      <c r="V1" s="86" t="s">
        <v>197</v>
      </c>
      <c r="W1" s="1"/>
    </row>
    <row r="2" spans="1:23">
      <c r="B2" s="31"/>
      <c r="C2" s="87">
        <v>1</v>
      </c>
      <c r="D2" s="88">
        <f>C2+1</f>
        <v>2</v>
      </c>
      <c r="E2" s="88">
        <f t="shared" ref="E2:V2" si="0">D2+1</f>
        <v>3</v>
      </c>
      <c r="F2" s="88">
        <f t="shared" si="0"/>
        <v>4</v>
      </c>
      <c r="G2" s="88">
        <f t="shared" si="0"/>
        <v>5</v>
      </c>
      <c r="H2" s="88">
        <f t="shared" si="0"/>
        <v>6</v>
      </c>
      <c r="I2" s="88">
        <f t="shared" si="0"/>
        <v>7</v>
      </c>
      <c r="J2" s="88">
        <f t="shared" si="0"/>
        <v>8</v>
      </c>
      <c r="K2" s="88">
        <f t="shared" si="0"/>
        <v>9</v>
      </c>
      <c r="L2" s="88">
        <f t="shared" si="0"/>
        <v>10</v>
      </c>
      <c r="M2" s="88">
        <f t="shared" si="0"/>
        <v>11</v>
      </c>
      <c r="N2" s="88">
        <f t="shared" si="0"/>
        <v>12</v>
      </c>
      <c r="O2" s="88">
        <f t="shared" si="0"/>
        <v>13</v>
      </c>
      <c r="P2" s="88">
        <f t="shared" si="0"/>
        <v>14</v>
      </c>
      <c r="Q2" s="88">
        <f t="shared" si="0"/>
        <v>15</v>
      </c>
      <c r="R2" s="88">
        <f t="shared" si="0"/>
        <v>16</v>
      </c>
      <c r="S2" s="88">
        <f t="shared" si="0"/>
        <v>17</v>
      </c>
      <c r="T2" s="88">
        <f t="shared" si="0"/>
        <v>18</v>
      </c>
      <c r="U2" s="88">
        <f t="shared" si="0"/>
        <v>19</v>
      </c>
      <c r="V2" s="88">
        <f t="shared" si="0"/>
        <v>20</v>
      </c>
      <c r="W2" s="8"/>
    </row>
    <row r="3" spans="1:23">
      <c r="B3" s="33"/>
      <c r="C3" s="34" t="s">
        <v>180</v>
      </c>
      <c r="D3" s="34" t="s">
        <v>83</v>
      </c>
      <c r="E3" s="82" t="s">
        <v>86</v>
      </c>
      <c r="F3" s="82" t="s">
        <v>87</v>
      </c>
      <c r="G3" s="34" t="s">
        <v>88</v>
      </c>
      <c r="H3" s="10" t="s">
        <v>89</v>
      </c>
      <c r="I3" s="10" t="s">
        <v>90</v>
      </c>
      <c r="J3" s="10" t="s">
        <v>91</v>
      </c>
      <c r="K3" s="10" t="s">
        <v>92</v>
      </c>
      <c r="L3" s="10" t="s">
        <v>93</v>
      </c>
      <c r="M3" s="10" t="s">
        <v>94</v>
      </c>
      <c r="N3" s="10" t="s">
        <v>95</v>
      </c>
      <c r="O3" s="10" t="s">
        <v>96</v>
      </c>
      <c r="P3" s="10" t="s">
        <v>97</v>
      </c>
      <c r="Q3" s="10" t="s">
        <v>98</v>
      </c>
      <c r="R3" s="10" t="s">
        <v>99</v>
      </c>
      <c r="S3" s="10" t="s">
        <v>100</v>
      </c>
      <c r="T3" s="10" t="s">
        <v>198</v>
      </c>
      <c r="U3" s="10" t="s">
        <v>199</v>
      </c>
      <c r="V3" s="10" t="s">
        <v>200</v>
      </c>
      <c r="W3" s="11"/>
    </row>
    <row r="4" spans="1:23">
      <c r="B4" s="36"/>
      <c r="C4" s="37" t="s">
        <v>78</v>
      </c>
      <c r="D4" s="37" t="s">
        <v>78</v>
      </c>
      <c r="E4" s="37" t="s">
        <v>78</v>
      </c>
      <c r="F4" s="37" t="s">
        <v>78</v>
      </c>
      <c r="G4" s="37" t="s">
        <v>78</v>
      </c>
      <c r="H4" s="11" t="s">
        <v>78</v>
      </c>
      <c r="I4" s="11" t="s">
        <v>78</v>
      </c>
      <c r="J4" s="11" t="s">
        <v>78</v>
      </c>
      <c r="K4" s="11" t="s">
        <v>78</v>
      </c>
      <c r="L4" s="11" t="s">
        <v>78</v>
      </c>
      <c r="M4" s="11" t="s">
        <v>78</v>
      </c>
      <c r="N4" s="11" t="s">
        <v>78</v>
      </c>
      <c r="O4" s="11" t="s">
        <v>78</v>
      </c>
      <c r="P4" s="11" t="s">
        <v>78</v>
      </c>
      <c r="Q4" s="11" t="s">
        <v>78</v>
      </c>
      <c r="R4" s="11" t="s">
        <v>78</v>
      </c>
      <c r="S4" s="11" t="s">
        <v>78</v>
      </c>
      <c r="T4" s="11" t="s">
        <v>78</v>
      </c>
      <c r="U4" s="11" t="s">
        <v>78</v>
      </c>
      <c r="V4" s="11" t="s">
        <v>78</v>
      </c>
      <c r="W4" s="11" t="s">
        <v>101</v>
      </c>
    </row>
    <row r="5" spans="1:23">
      <c r="A5" s="109" t="s">
        <v>214</v>
      </c>
      <c r="B5" s="36"/>
      <c r="C5" s="37" t="s">
        <v>79</v>
      </c>
      <c r="D5" s="37" t="s">
        <v>79</v>
      </c>
      <c r="E5" s="37" t="s">
        <v>79</v>
      </c>
      <c r="F5" s="37" t="s">
        <v>79</v>
      </c>
      <c r="G5" s="37" t="s">
        <v>79</v>
      </c>
      <c r="H5" s="11" t="s">
        <v>79</v>
      </c>
      <c r="I5" s="11" t="s">
        <v>79</v>
      </c>
      <c r="J5" s="11" t="s">
        <v>79</v>
      </c>
      <c r="K5" s="11" t="s">
        <v>79</v>
      </c>
      <c r="L5" s="11" t="s">
        <v>79</v>
      </c>
      <c r="M5" s="11" t="s">
        <v>79</v>
      </c>
      <c r="N5" s="11" t="s">
        <v>79</v>
      </c>
      <c r="O5" s="11" t="s">
        <v>79</v>
      </c>
      <c r="P5" s="11" t="s">
        <v>79</v>
      </c>
      <c r="Q5" s="11" t="s">
        <v>79</v>
      </c>
      <c r="R5" s="11" t="s">
        <v>79</v>
      </c>
      <c r="S5" s="11" t="s">
        <v>79</v>
      </c>
      <c r="T5" s="11" t="s">
        <v>79</v>
      </c>
      <c r="U5" s="11" t="s">
        <v>79</v>
      </c>
      <c r="V5" s="11" t="s">
        <v>79</v>
      </c>
      <c r="W5" s="11" t="s">
        <v>84</v>
      </c>
    </row>
    <row r="6" spans="1:23">
      <c r="A6" s="109">
        <v>2972</v>
      </c>
      <c r="B6" s="70" t="s">
        <v>184</v>
      </c>
      <c r="C6" s="104">
        <v>603062</v>
      </c>
      <c r="D6" s="104">
        <f>+C6</f>
        <v>603062</v>
      </c>
      <c r="E6" s="104">
        <f t="shared" ref="E6:Q11" si="1">+D6</f>
        <v>603062</v>
      </c>
      <c r="F6" s="104">
        <f t="shared" si="1"/>
        <v>603062</v>
      </c>
      <c r="G6" s="104">
        <f t="shared" si="1"/>
        <v>603062</v>
      </c>
      <c r="H6" s="104">
        <f t="shared" si="1"/>
        <v>603062</v>
      </c>
      <c r="I6" s="104">
        <f t="shared" si="1"/>
        <v>603062</v>
      </c>
      <c r="J6" s="104">
        <f t="shared" si="1"/>
        <v>603062</v>
      </c>
      <c r="K6" s="104">
        <f t="shared" si="1"/>
        <v>603062</v>
      </c>
      <c r="L6" s="104">
        <f t="shared" si="1"/>
        <v>603062</v>
      </c>
      <c r="M6" s="104">
        <f t="shared" si="1"/>
        <v>603062</v>
      </c>
      <c r="N6" s="104">
        <f t="shared" si="1"/>
        <v>603062</v>
      </c>
      <c r="O6" s="104">
        <f t="shared" si="1"/>
        <v>603062</v>
      </c>
      <c r="P6" s="104">
        <f t="shared" si="1"/>
        <v>603062</v>
      </c>
      <c r="Q6" s="104"/>
      <c r="R6" s="104"/>
      <c r="S6" s="104"/>
      <c r="T6" s="104"/>
      <c r="U6" s="104"/>
      <c r="V6" s="104"/>
      <c r="W6" s="93">
        <f>SUM(C6:V6)</f>
        <v>8442868</v>
      </c>
    </row>
    <row r="7" spans="1:23">
      <c r="A7" s="109"/>
      <c r="B7" s="70" t="s">
        <v>204</v>
      </c>
      <c r="C7" s="104">
        <v>1437547.82</v>
      </c>
      <c r="D7" s="104">
        <v>1437547.82</v>
      </c>
      <c r="E7" s="104">
        <v>1437547.82</v>
      </c>
      <c r="F7" s="104">
        <v>1437547.82</v>
      </c>
      <c r="G7" s="104">
        <v>1437547.82</v>
      </c>
      <c r="H7" s="104">
        <v>1437547.82</v>
      </c>
      <c r="I7" s="104">
        <v>1437547.82</v>
      </c>
      <c r="J7" s="104">
        <v>1437547.82</v>
      </c>
      <c r="K7" s="104">
        <v>1437547.82</v>
      </c>
      <c r="L7" s="104">
        <v>1437547.82</v>
      </c>
      <c r="M7" s="104">
        <v>1437547.82</v>
      </c>
      <c r="N7" s="104">
        <v>1437547.82</v>
      </c>
      <c r="O7" s="104">
        <v>1437547.82</v>
      </c>
      <c r="P7" s="104">
        <v>1437547.82</v>
      </c>
      <c r="Q7" s="104"/>
      <c r="R7" s="104"/>
      <c r="S7" s="104"/>
      <c r="T7" s="104"/>
      <c r="U7" s="104"/>
      <c r="V7" s="104"/>
      <c r="W7" s="93">
        <f t="shared" ref="W7:W13" si="2">SUM(C7:V7)</f>
        <v>20125669.48</v>
      </c>
    </row>
    <row r="8" spans="1:23">
      <c r="A8" s="109"/>
      <c r="B8" s="111" t="s">
        <v>205</v>
      </c>
      <c r="C8" s="104">
        <f>C7-C6</f>
        <v>834485.82000000007</v>
      </c>
      <c r="D8" s="104">
        <f t="shared" ref="D8:P8" si="3">D7-D6</f>
        <v>834485.82000000007</v>
      </c>
      <c r="E8" s="104">
        <f t="shared" si="3"/>
        <v>834485.82000000007</v>
      </c>
      <c r="F8" s="104">
        <f t="shared" si="3"/>
        <v>834485.82000000007</v>
      </c>
      <c r="G8" s="104">
        <f t="shared" si="3"/>
        <v>834485.82000000007</v>
      </c>
      <c r="H8" s="104">
        <f t="shared" si="3"/>
        <v>834485.82000000007</v>
      </c>
      <c r="I8" s="104">
        <f t="shared" si="3"/>
        <v>834485.82000000007</v>
      </c>
      <c r="J8" s="104">
        <f t="shared" si="3"/>
        <v>834485.82000000007</v>
      </c>
      <c r="K8" s="104">
        <f t="shared" si="3"/>
        <v>834485.82000000007</v>
      </c>
      <c r="L8" s="104">
        <f t="shared" si="3"/>
        <v>834485.82000000007</v>
      </c>
      <c r="M8" s="104">
        <f t="shared" si="3"/>
        <v>834485.82000000007</v>
      </c>
      <c r="N8" s="104">
        <f t="shared" si="3"/>
        <v>834485.82000000007</v>
      </c>
      <c r="O8" s="104">
        <f t="shared" si="3"/>
        <v>834485.82000000007</v>
      </c>
      <c r="P8" s="104">
        <f t="shared" si="3"/>
        <v>834485.82000000007</v>
      </c>
      <c r="Q8" s="104"/>
      <c r="R8" s="104"/>
      <c r="S8" s="104"/>
      <c r="T8" s="104"/>
      <c r="U8" s="104"/>
      <c r="V8" s="104"/>
      <c r="W8" s="93">
        <f t="shared" si="2"/>
        <v>11682801.480000002</v>
      </c>
    </row>
    <row r="9" spans="1:23">
      <c r="A9" s="109"/>
      <c r="B9" s="70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93">
        <f t="shared" si="2"/>
        <v>0</v>
      </c>
    </row>
    <row r="10" spans="1:23">
      <c r="A10" s="109"/>
      <c r="B10" s="70"/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93">
        <f t="shared" si="2"/>
        <v>0</v>
      </c>
    </row>
    <row r="11" spans="1:23">
      <c r="A11" s="109">
        <v>2973</v>
      </c>
      <c r="B11" s="70" t="s">
        <v>185</v>
      </c>
      <c r="C11" s="104">
        <v>354244</v>
      </c>
      <c r="D11" s="104">
        <f>+C11</f>
        <v>354244</v>
      </c>
      <c r="E11" s="104">
        <f t="shared" si="1"/>
        <v>354244</v>
      </c>
      <c r="F11" s="104">
        <f t="shared" si="1"/>
        <v>354244</v>
      </c>
      <c r="G11" s="104">
        <f t="shared" si="1"/>
        <v>354244</v>
      </c>
      <c r="H11" s="104">
        <f t="shared" si="1"/>
        <v>354244</v>
      </c>
      <c r="I11" s="104">
        <f t="shared" si="1"/>
        <v>354244</v>
      </c>
      <c r="J11" s="104">
        <f t="shared" si="1"/>
        <v>354244</v>
      </c>
      <c r="K11" s="104">
        <f t="shared" si="1"/>
        <v>354244</v>
      </c>
      <c r="L11" s="104">
        <f t="shared" si="1"/>
        <v>354244</v>
      </c>
      <c r="M11" s="104">
        <f t="shared" si="1"/>
        <v>354244</v>
      </c>
      <c r="N11" s="104">
        <f t="shared" si="1"/>
        <v>354244</v>
      </c>
      <c r="O11" s="104">
        <f t="shared" si="1"/>
        <v>354244</v>
      </c>
      <c r="P11" s="104">
        <f t="shared" si="1"/>
        <v>354244</v>
      </c>
      <c r="Q11" s="104">
        <f t="shared" si="1"/>
        <v>354244</v>
      </c>
      <c r="R11" s="104"/>
      <c r="S11" s="104"/>
      <c r="T11" s="104"/>
      <c r="U11" s="104"/>
      <c r="V11" s="104"/>
      <c r="W11" s="93">
        <f t="shared" si="2"/>
        <v>5313660</v>
      </c>
    </row>
    <row r="12" spans="1:23">
      <c r="A12" s="109"/>
      <c r="B12" s="70" t="s">
        <v>204</v>
      </c>
      <c r="C12" s="104">
        <v>889788.24</v>
      </c>
      <c r="D12" s="104">
        <v>889788.24</v>
      </c>
      <c r="E12" s="104">
        <v>889788.24</v>
      </c>
      <c r="F12" s="104">
        <v>889788.24</v>
      </c>
      <c r="G12" s="104">
        <v>889788.24</v>
      </c>
      <c r="H12" s="104">
        <v>889788.24</v>
      </c>
      <c r="I12" s="104">
        <v>889788.24</v>
      </c>
      <c r="J12" s="104">
        <v>889788.24</v>
      </c>
      <c r="K12" s="104">
        <v>889788.24</v>
      </c>
      <c r="L12" s="104">
        <v>889788.24</v>
      </c>
      <c r="M12" s="104">
        <v>889788.24</v>
      </c>
      <c r="N12" s="104">
        <v>889788.24</v>
      </c>
      <c r="O12" s="104">
        <v>889788.24</v>
      </c>
      <c r="P12" s="104">
        <v>889788.24</v>
      </c>
      <c r="Q12" s="104">
        <v>889788.24</v>
      </c>
      <c r="R12" s="104"/>
      <c r="S12" s="104"/>
      <c r="T12" s="104"/>
      <c r="U12" s="104"/>
      <c r="V12" s="104"/>
      <c r="W12" s="93">
        <f t="shared" si="2"/>
        <v>13346823.600000001</v>
      </c>
    </row>
    <row r="13" spans="1:23">
      <c r="A13" s="109"/>
      <c r="B13" s="111" t="s">
        <v>205</v>
      </c>
      <c r="C13" s="104">
        <f>C12-C11</f>
        <v>535544.24</v>
      </c>
      <c r="D13" s="104">
        <f t="shared" ref="D13" si="4">D12-D11</f>
        <v>535544.24</v>
      </c>
      <c r="E13" s="104">
        <f t="shared" ref="E13" si="5">E12-E11</f>
        <v>535544.24</v>
      </c>
      <c r="F13" s="104">
        <f t="shared" ref="F13" si="6">F12-F11</f>
        <v>535544.24</v>
      </c>
      <c r="G13" s="104">
        <f t="shared" ref="G13" si="7">G12-G11</f>
        <v>535544.24</v>
      </c>
      <c r="H13" s="104">
        <f t="shared" ref="H13" si="8">H12-H11</f>
        <v>535544.24</v>
      </c>
      <c r="I13" s="104">
        <f t="shared" ref="I13" si="9">I12-I11</f>
        <v>535544.24</v>
      </c>
      <c r="J13" s="104">
        <f t="shared" ref="J13" si="10">J12-J11</f>
        <v>535544.24</v>
      </c>
      <c r="K13" s="104">
        <f t="shared" ref="K13" si="11">K12-K11</f>
        <v>535544.24</v>
      </c>
      <c r="L13" s="104">
        <f t="shared" ref="L13" si="12">L12-L11</f>
        <v>535544.24</v>
      </c>
      <c r="M13" s="104">
        <f t="shared" ref="M13" si="13">M12-M11</f>
        <v>535544.24</v>
      </c>
      <c r="N13" s="104">
        <f t="shared" ref="N13" si="14">N12-N11</f>
        <v>535544.24</v>
      </c>
      <c r="O13" s="104">
        <f t="shared" ref="O13" si="15">O12-O11</f>
        <v>535544.24</v>
      </c>
      <c r="P13" s="104">
        <f t="shared" ref="P13:Q13" si="16">P12-P11</f>
        <v>535544.24</v>
      </c>
      <c r="Q13" s="104">
        <f t="shared" si="16"/>
        <v>535544.24</v>
      </c>
      <c r="R13" s="104"/>
      <c r="S13" s="104"/>
      <c r="T13" s="104"/>
      <c r="U13" s="104"/>
      <c r="V13" s="104"/>
      <c r="W13" s="93">
        <f t="shared" si="2"/>
        <v>8033163.6000000024</v>
      </c>
    </row>
    <row r="14" spans="1:23">
      <c r="A14" s="109"/>
    </row>
    <row r="15" spans="1:23">
      <c r="A15" s="109"/>
    </row>
    <row r="16" spans="1:23">
      <c r="A16" s="109">
        <v>2222</v>
      </c>
      <c r="B16" s="70" t="s">
        <v>206</v>
      </c>
      <c r="C16" s="104">
        <v>1505625.01</v>
      </c>
      <c r="D16" s="104">
        <v>1505218.76</v>
      </c>
      <c r="E16" s="104">
        <v>1508781.26</v>
      </c>
      <c r="F16" s="104">
        <v>1505381.26</v>
      </c>
      <c r="G16" s="104">
        <v>1504981.26</v>
      </c>
      <c r="H16" s="104">
        <v>1503381.26</v>
      </c>
      <c r="I16" s="104">
        <v>1505481.26</v>
      </c>
      <c r="J16" s="104">
        <v>1500737.51</v>
      </c>
      <c r="K16" s="104">
        <v>1504025.01</v>
      </c>
      <c r="L16" s="104">
        <v>1500175.01</v>
      </c>
      <c r="M16" s="104">
        <v>1499162.51</v>
      </c>
      <c r="N16" s="104">
        <v>1495809.38</v>
      </c>
      <c r="O16" s="104">
        <v>1494981.25</v>
      </c>
      <c r="P16" s="104">
        <v>1497075</v>
      </c>
      <c r="Q16" s="104">
        <v>1491362.5</v>
      </c>
      <c r="R16" s="104">
        <v>1492700</v>
      </c>
      <c r="S16" s="104">
        <v>1491562.5</v>
      </c>
      <c r="T16" s="104">
        <v>1487950</v>
      </c>
      <c r="U16" s="104">
        <v>1486750</v>
      </c>
      <c r="V16" s="104">
        <v>1487737.5</v>
      </c>
      <c r="W16" s="93">
        <f t="shared" ref="W16:W19" si="17">SUM(C16:V16)</f>
        <v>29968878.239999998</v>
      </c>
    </row>
    <row r="17" spans="1:23">
      <c r="A17" s="109">
        <v>1200</v>
      </c>
      <c r="B17" s="106" t="s">
        <v>207</v>
      </c>
      <c r="C17" s="108">
        <v>624427</v>
      </c>
      <c r="D17" s="104"/>
      <c r="E17" s="104"/>
      <c r="F17" s="104"/>
      <c r="G17" s="104"/>
      <c r="H17" s="104"/>
      <c r="I17" s="104"/>
      <c r="J17" s="104"/>
      <c r="K17" s="104"/>
      <c r="L17" s="104"/>
      <c r="M17" s="104"/>
      <c r="N17" s="104"/>
      <c r="O17" s="104"/>
      <c r="P17" s="104"/>
      <c r="Q17" s="104"/>
      <c r="R17" s="104"/>
      <c r="S17" s="104"/>
      <c r="T17" s="104"/>
      <c r="U17" s="104"/>
      <c r="V17" s="104"/>
      <c r="W17" s="93">
        <f t="shared" si="17"/>
        <v>624427</v>
      </c>
    </row>
    <row r="18" spans="1:23">
      <c r="A18" s="109">
        <v>2200</v>
      </c>
      <c r="B18" s="106" t="s">
        <v>208</v>
      </c>
      <c r="C18" s="104">
        <v>593981</v>
      </c>
      <c r="D18" s="104"/>
      <c r="E18" s="104"/>
      <c r="F18" s="104"/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93">
        <f t="shared" si="17"/>
        <v>593981</v>
      </c>
    </row>
    <row r="19" spans="1:23">
      <c r="A19" s="109">
        <v>1200</v>
      </c>
      <c r="B19" s="70" t="s">
        <v>209</v>
      </c>
      <c r="C19" s="108">
        <f>C16-C17-C18</f>
        <v>287217.01</v>
      </c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93">
        <f t="shared" si="17"/>
        <v>287217.01</v>
      </c>
    </row>
    <row r="20" spans="1:23">
      <c r="A20" s="109"/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94"/>
    </row>
    <row r="21" spans="1:23" ht="48" customHeight="1">
      <c r="A21" s="110" t="s">
        <v>215</v>
      </c>
      <c r="B21" s="106" t="s">
        <v>213</v>
      </c>
      <c r="C21" s="108">
        <f>C19+C17</f>
        <v>911644.01</v>
      </c>
      <c r="D21" s="104"/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93"/>
    </row>
    <row r="22" spans="1:23">
      <c r="A22" s="109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Cap Plan</vt:lpstr>
      <vt:lpstr>Sales Tax</vt:lpstr>
      <vt:lpstr>Debt Svc</vt:lpstr>
      <vt:lpstr>FIVE</vt:lpstr>
      <vt:lpstr>'Cap Plan'!Print_Area</vt:lpstr>
      <vt:lpstr>Print_Area</vt:lpstr>
      <vt:lpstr>'Cap Plan'!Print_Titles</vt:lpstr>
      <vt:lpstr>PRT</vt:lpstr>
      <vt:lpstr>TWENTY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SANDERS, MARVIN</dc:creator>
  <cp:lastModifiedBy>Tim Bargeron</cp:lastModifiedBy>
  <cp:lastPrinted>2013-10-10T18:15:06Z</cp:lastPrinted>
  <dcterms:created xsi:type="dcterms:W3CDTF">2010-12-07T09:08:33Z</dcterms:created>
  <dcterms:modified xsi:type="dcterms:W3CDTF">2013-10-15T19:53:29Z</dcterms:modified>
</cp:coreProperties>
</file>